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670" tabRatio="651" activeTab="5"/>
  </bookViews>
  <sheets>
    <sheet name="ปก " sheetId="1" r:id="rId1"/>
    <sheet name="สรุป" sheetId="2" r:id="rId2"/>
    <sheet name="สรุปวัสดุ" sheetId="3" r:id="rId3"/>
    <sheet name="งานอาคาร" sheetId="4" r:id="rId4"/>
    <sheet name="งานระบบไฟฟ้า" sheetId="5" r:id="rId5"/>
    <sheet name="FACTOR F อาคาร " sheetId="6" r:id="rId6"/>
    <sheet name="DATA" sheetId="7" state="hidden" r:id="rId7"/>
  </sheets>
  <externalReferences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xlfn.BAHTTEXT" hidden="1">#NAME?</definedName>
    <definedName name="Excel_BuiltIn_Print_Area_12">#REF!</definedName>
    <definedName name="Excel_BuiltIn_Print_Area_14">#REF!</definedName>
    <definedName name="Excel_BuiltIn_Print_Titles_12_1">#REF!</definedName>
    <definedName name="_xlnm.Print_Area" localSheetId="5">'FACTOR F อาคาร '!$B$1:$K$74</definedName>
    <definedName name="_xlnm.Print_Area" localSheetId="3">'งานอาคาร'!$A$1:$I$69</definedName>
    <definedName name="_xlnm.Print_Area" localSheetId="1">'สรุป'!$A$1:$I$23</definedName>
    <definedName name="_xlnm.Print_Area" localSheetId="2">'สรุปวัสดุ'!$A$1:$H$15</definedName>
    <definedName name="_xlnm.Print_Titles" localSheetId="4">'งานระบบไฟฟ้า'!$1:$5</definedName>
    <definedName name="_xlnm.Print_Titles" localSheetId="3">'งานอาคาร'!$1:$5</definedName>
    <definedName name="เปลียนกระเบื้อง" localSheetId="5">#REF!</definedName>
    <definedName name="เปลียนกระเบื้อง" localSheetId="0">#REF!</definedName>
    <definedName name="เปลียนกระเบื้อง">#REF!</definedName>
  </definedNames>
  <calcPr fullCalcOnLoad="1"/>
</workbook>
</file>

<file path=xl/sharedStrings.xml><?xml version="1.0" encoding="utf-8"?>
<sst xmlns="http://schemas.openxmlformats.org/spreadsheetml/2006/main" count="379" uniqueCount="237">
  <si>
    <t>ที่</t>
  </si>
  <si>
    <t>รายการ</t>
  </si>
  <si>
    <t>จำนวน</t>
  </si>
  <si>
    <t>หน่วย</t>
  </si>
  <si>
    <t>ค่าวัสดุ</t>
  </si>
  <si>
    <t>ค่าแรง</t>
  </si>
  <si>
    <t>รวมทั้งสิ้น</t>
  </si>
  <si>
    <t>ต่อหน่วย</t>
  </si>
  <si>
    <t>รวม</t>
  </si>
  <si>
    <t>หมายเหตุ</t>
  </si>
  <si>
    <t>บาท</t>
  </si>
  <si>
    <t>จำนวนเงิน (บาท)</t>
  </si>
  <si>
    <t>รวมค่าวัสดุและค่าแรงงาน</t>
  </si>
  <si>
    <t>ผู้ประมาณราคา</t>
  </si>
  <si>
    <t>ลงชื่อ</t>
  </si>
  <si>
    <t>มหาวิทยาลัยราชภัฏอุตรดิตถ์</t>
  </si>
  <si>
    <t>ค่าแรงงาน</t>
  </si>
  <si>
    <t>=</t>
  </si>
  <si>
    <t xml:space="preserve">รวมเป็นเงินค่าก่อสร้างทั้งสิ้น </t>
  </si>
  <si>
    <t>จัดทำโดย</t>
  </si>
  <si>
    <t>สรุปบัญชีปริมาณวัสดุ และแรงงานค่าก่อสร้าง</t>
  </si>
  <si>
    <t>รายละเอียดบัญชีแสดงปริมาณวัสดุ และแรงงานค่าก่อสร้าง</t>
  </si>
  <si>
    <t>สรุปบัญชีราคาค่าก่อสร้าง</t>
  </si>
  <si>
    <t>รวมเป็นเงินทั้งสิ้น</t>
  </si>
  <si>
    <t>……………………………...……………..</t>
  </si>
  <si>
    <t>ค่าวัสดุ + ค่าแรงงาน</t>
  </si>
  <si>
    <t>สัดส่วน</t>
  </si>
  <si>
    <t>ค่าใช้จ่ายในการดำเนินงานก่อสร้าง</t>
  </si>
  <si>
    <t>ค่าวัสดุและแรงงาน</t>
  </si>
  <si>
    <t xml:space="preserve">  1.1 ค่าวัสดุก่อสร้าง</t>
  </si>
  <si>
    <t xml:space="preserve">  1.2 ค่าแรงงานก่อสร้าง</t>
  </si>
  <si>
    <t xml:space="preserve">ค่าก่อสร้างในส่วนอื่น ๆ </t>
  </si>
  <si>
    <t>ล้านบาท</t>
  </si>
  <si>
    <t>ค่าดอกเบี้ย</t>
  </si>
  <si>
    <t>ค่ากำไร</t>
  </si>
  <si>
    <t>ตาราง  Factor  F   งานก่อสร้างอาคาร</t>
  </si>
  <si>
    <t>เงินล่วงหน้าจ่าย</t>
  </si>
  <si>
    <t>%</t>
  </si>
  <si>
    <t>ดอกเบี้ยเงินกู้</t>
  </si>
  <si>
    <t>% ต่อปี</t>
  </si>
  <si>
    <t>เงินประกันผลงานหัก</t>
  </si>
  <si>
    <t>ค่าภาษีมูลค่าเพิ่ม(VAT)</t>
  </si>
  <si>
    <t>Factor  F</t>
  </si>
  <si>
    <t>ค่างาน (ทุน)</t>
  </si>
  <si>
    <t>รวมในรูป</t>
  </si>
  <si>
    <t>ภาษีมูลค่าเพิ่ม</t>
  </si>
  <si>
    <t>ค่า</t>
  </si>
  <si>
    <t>Factor</t>
  </si>
  <si>
    <t xml:space="preserve">(VAT) </t>
  </si>
  <si>
    <t>อำนวยการ</t>
  </si>
  <si>
    <t>ดอกเบี้ย</t>
  </si>
  <si>
    <t>กำไร</t>
  </si>
  <si>
    <t>ค่าใช้จ่าย</t>
  </si>
  <si>
    <t>ทุนสูง</t>
  </si>
  <si>
    <t>ทุนต่ำ</t>
  </si>
  <si>
    <t>ราคาประเมินงานก่อสร้างอาคาร</t>
  </si>
  <si>
    <t>น้อยกว่า</t>
  </si>
  <si>
    <t>มากกว่า</t>
  </si>
  <si>
    <t>1. กรณีค่างานอยู่ระหว่างช่วงของค่างานต้นทุนที่กำหนด   ให้เทียบอัตราส่วนเพื่อหาค่า  Factor F</t>
  </si>
  <si>
    <t>2. ถ้าเป็นงานเงินกู้    ให้ใช้ Factor F  ในช่อง  "รวมในรูป Factor"</t>
  </si>
  <si>
    <t>สรุปผลการคำนวณหาค่า FACTOR F ที่ ราคาประเมินค่าก่อสร้าง</t>
  </si>
  <si>
    <t>สรุป</t>
  </si>
  <si>
    <t>ตารางคำนวนหาค่า  Factor  F  งานก่อสร้างอาคาร</t>
  </si>
  <si>
    <t>ค่าอำนวยการ</t>
  </si>
  <si>
    <t>ภาษีมูลค่าเพิ่ม (VAT)</t>
  </si>
  <si>
    <t>-</t>
  </si>
  <si>
    <t>มหาวิทยาลัยราชภัฏอุตรดิตถ์ วิทยาเขตหมอนไม้</t>
  </si>
  <si>
    <t>โรงเรียนสาธิต มหาวิทยาลัยราชภัฏอุตรดิตถ์</t>
  </si>
  <si>
    <t>มหาวิทยาลัยราชภัฏอุตรดิตถ์ วิทยาเขตแพร่</t>
  </si>
  <si>
    <t>มหาวิทยาลัยราชภัฏอุตรดิตถ์ วิทยาเขตน่าน</t>
  </si>
  <si>
    <t>รวมค่าในรูป FACTOR F</t>
  </si>
  <si>
    <t xml:space="preserve">    รวมราคาค่าวัสดุและแรงงาน</t>
  </si>
  <si>
    <t>รวมค่าใช้จ่ายในการก่อสร้างอื่น ๆ</t>
  </si>
  <si>
    <t>Factor F</t>
  </si>
  <si>
    <t>(รายการที่ 1) x Factor F</t>
  </si>
  <si>
    <t>(รายการที่ 2) + (รายการที่ 3)</t>
  </si>
  <si>
    <t xml:space="preserve">  </t>
  </si>
  <si>
    <t>กองนโยบายและแผน</t>
  </si>
  <si>
    <t xml:space="preserve">ราคาค่าก่อสร้างเป็นเงินทั้งสิ้น </t>
  </si>
  <si>
    <t>ตร.ม.</t>
  </si>
  <si>
    <t>บัญชีแสดงปริมาณวัสดุ แรงงาน และประมาณราคาค่าก่อสร้าง</t>
  </si>
  <si>
    <t>กันยายน 2559</t>
  </si>
  <si>
    <t>กลุ่มงานโยธาและสถาปัตยกรรม</t>
  </si>
  <si>
    <t>รวมราคางานทั้งสิ้น</t>
  </si>
  <si>
    <t>ชุด</t>
  </si>
  <si>
    <t>ตร.ฟ</t>
  </si>
  <si>
    <t>งานปรับปรุงระบบไฟฟ้า</t>
  </si>
  <si>
    <t>Main Distribution Board. -MDB 250AT./250AF.</t>
  </si>
  <si>
    <t>set.</t>
  </si>
  <si>
    <t>ตู้โหลดเซ็นเตอร์ 3เฟส 4สาย  80AT. 24ช่อง (LP1-4)</t>
  </si>
  <si>
    <t>ตู้โหลดเซ็นเตอร์ 3เฟส 4สาย  32AT.  12ช่อง (LPC)</t>
  </si>
  <si>
    <t>คอนซูเมอร์ยูนิต 1เฟส 2สาย 6 ช่อง 32AT. (CU)</t>
  </si>
  <si>
    <t>โคมไฟฝังฝ้าหน้าตะแกรงอลูมิเนียมถี่ใบพับ LED 2x18,16 W.</t>
  </si>
  <si>
    <t>โคมดาวไลท์ ติดลอย 6" LED. 7W.ตัวสะท้อนแสงทำจากอลูมิเนียม</t>
  </si>
  <si>
    <t>โคมไฟติดลอยหน้าตะแกรงอลูมิเนียมถี่ใบพับ LED 1x18,16 W.</t>
  </si>
  <si>
    <t>โคมไฟฝังฝ้าหน้าตะแกรงอลูมิเนียมถี่ใบพับ LED 1x18,16 W.</t>
  </si>
  <si>
    <t>โคมไฟติดลอยหน้าตะแกรงอลูมิเนียมถี่ใบพับ LED 1x9,8 W.</t>
  </si>
  <si>
    <t>เต้ารับไฟฟ้าแบบคู่ ขากลม-แบน 16A. 250V. แบบมีกราวน์</t>
  </si>
  <si>
    <t>สวิตซ์ไฟฟ้าทางเดียว 16A. 250V.</t>
  </si>
  <si>
    <t>สวิตซ์ไฟฟ้าสองทาง 16A. 250V.</t>
  </si>
  <si>
    <t>THW-A 1x120Sq.mm.</t>
  </si>
  <si>
    <t>m.</t>
  </si>
  <si>
    <t>THW-1x35Sq.mm.</t>
  </si>
  <si>
    <t>THW/G-1x10Sq.mm.</t>
  </si>
  <si>
    <t>THW-1x10Sq.mm.</t>
  </si>
  <si>
    <t>THW/G-1x4Sq.mm.</t>
  </si>
  <si>
    <t>THW-1x6Sq.mm.</t>
  </si>
  <si>
    <t>THW-2.5Sq.mm.</t>
  </si>
  <si>
    <t>THW-1.5Sq.mm.</t>
  </si>
  <si>
    <t>Wire way.4"x2"</t>
  </si>
  <si>
    <t xml:space="preserve"> Pipe Pvc. สีเหลือง</t>
  </si>
  <si>
    <t>lot.</t>
  </si>
  <si>
    <t>ระบบ Ground.-MDB.</t>
  </si>
  <si>
    <t xml:space="preserve"> -แท่งกราวด์หรอดชุบ 5/8" x 10' </t>
  </si>
  <si>
    <t xml:space="preserve"> -THW-25 Sq.mm.</t>
  </si>
  <si>
    <t xml:space="preserve"> -สายทองแดงเปลือย 25 sq.mm.</t>
  </si>
  <si>
    <t xml:space="preserve"> -Pipe Pvc. 3/4" สีเหลือง</t>
  </si>
  <si>
    <t xml:space="preserve"> -กราวด์เทสบ็อก อลูมิเนียม</t>
  </si>
  <si>
    <t xml:space="preserve"> -Exothermic Welding.</t>
  </si>
  <si>
    <t>Accessories.</t>
  </si>
  <si>
    <t>รวมราคา</t>
  </si>
  <si>
    <t>งานปรับปรุงอาคาร</t>
  </si>
  <si>
    <t>งานรื้อ</t>
  </si>
  <si>
    <t>1.1.1</t>
  </si>
  <si>
    <t>1.1.2</t>
  </si>
  <si>
    <t>รวมราคางานรื้อ</t>
  </si>
  <si>
    <t>งานพื้นและผนัง</t>
  </si>
  <si>
    <t>1.2.1</t>
  </si>
  <si>
    <t>1.2.2</t>
  </si>
  <si>
    <t>1.2.3</t>
  </si>
  <si>
    <t>1.2.4</t>
  </si>
  <si>
    <t>1.2.5</t>
  </si>
  <si>
    <t>รวมราคางานพื้นและผนัง</t>
  </si>
  <si>
    <t>งานฝ้าเพดาน</t>
  </si>
  <si>
    <t>1.3.1</t>
  </si>
  <si>
    <t>C1 ฝ้าท้องพื้นทาสีอะครีลิคแท้ 100%</t>
  </si>
  <si>
    <t>1.3.2</t>
  </si>
  <si>
    <t>C2 ฝ้ายิปซั่มบอร์ด 9 มม.ชนิดกันชื้น ฉาบเรียบรอยต่อทาสี</t>
  </si>
  <si>
    <t>1.3.4</t>
  </si>
  <si>
    <t>รวมราคางานฝ้าเพดาน</t>
  </si>
  <si>
    <t>งานห้องน้ำ</t>
  </si>
  <si>
    <t>1.4.1</t>
  </si>
  <si>
    <t>Flush Tank</t>
  </si>
  <si>
    <t>1.4.2</t>
  </si>
  <si>
    <t>อ่างล้างหน้าชนิดวางบนเคาน์เตอร์พร้อมก๊อกและอุปกรณ์</t>
  </si>
  <si>
    <t>1.4.3</t>
  </si>
  <si>
    <t>1.4.4</t>
  </si>
  <si>
    <t>ผนังกั้นโถปัสสาวะชายสำเร็จรูป</t>
  </si>
  <si>
    <t>1.4.5</t>
  </si>
  <si>
    <t>สายฉีดชำระสแตนเลส</t>
  </si>
  <si>
    <t>1.4.6</t>
  </si>
  <si>
    <t>ที่ใส่กระดาษชำระสแตนเลส</t>
  </si>
  <si>
    <t>1.4.7</t>
  </si>
  <si>
    <t>อ่างล้างหน้าชนิดแขวนพร้อมเคาน์เตอร์</t>
  </si>
  <si>
    <t>1.4.8</t>
  </si>
  <si>
    <t>กระจกเงาสำเร็จรูป</t>
  </si>
  <si>
    <t>1.4.9</t>
  </si>
  <si>
    <t>1.4.10</t>
  </si>
  <si>
    <t>1.4.11</t>
  </si>
  <si>
    <t>ตะแกรงดักกลิ่น</t>
  </si>
  <si>
    <t>1.4.12</t>
  </si>
  <si>
    <t>Stop valve</t>
  </si>
  <si>
    <t>1.4.13</t>
  </si>
  <si>
    <t>ก๊อกล้างพื้น</t>
  </si>
  <si>
    <t>1.4.15</t>
  </si>
  <si>
    <t>งานระบบสุขาภิบาล</t>
  </si>
  <si>
    <t>รวมราคางานห้องน้ำ</t>
  </si>
  <si>
    <t>งานประตูและหน้าต่าง</t>
  </si>
  <si>
    <t>1.5.1</t>
  </si>
  <si>
    <t>ป1</t>
  </si>
  <si>
    <t>1.5.2</t>
  </si>
  <si>
    <t>ป2</t>
  </si>
  <si>
    <t>1.5.3</t>
  </si>
  <si>
    <t>ป3</t>
  </si>
  <si>
    <t>1.5.4</t>
  </si>
  <si>
    <t>ป4</t>
  </si>
  <si>
    <t>น1</t>
  </si>
  <si>
    <t>1.5.6</t>
  </si>
  <si>
    <t>น2</t>
  </si>
  <si>
    <t>1.5.7</t>
  </si>
  <si>
    <t>น3</t>
  </si>
  <si>
    <t>1.5.8</t>
  </si>
  <si>
    <t>น4</t>
  </si>
  <si>
    <t>1.5.9</t>
  </si>
  <si>
    <t>1.5.10</t>
  </si>
  <si>
    <t>น6</t>
  </si>
  <si>
    <t>รวมราคางานประตูและหน้าต่าง</t>
  </si>
  <si>
    <t>งานอื่นๆ</t>
  </si>
  <si>
    <t>1.6.1</t>
  </si>
  <si>
    <t>งานก่ออิฐฉาบปปูน</t>
  </si>
  <si>
    <t>1.6.2</t>
  </si>
  <si>
    <t>1.6.3</t>
  </si>
  <si>
    <t>งานมุงหลังคา</t>
  </si>
  <si>
    <t>รวมราคางานอื่นๆ</t>
  </si>
  <si>
    <t>1.6.4</t>
  </si>
  <si>
    <t>1.5.11</t>
  </si>
  <si>
    <t>1.6.5</t>
  </si>
  <si>
    <t>ม.</t>
  </si>
  <si>
    <t>งาน</t>
  </si>
  <si>
    <t>C3 ฝ้าชายคา</t>
  </si>
  <si>
    <t>กระจกเงา</t>
  </si>
  <si>
    <t>1.4.14</t>
  </si>
  <si>
    <t>งานเคาน์เตอร์และบ่าสุขภัณฑ์</t>
  </si>
  <si>
    <t>1.2.6</t>
  </si>
  <si>
    <t>กระเบื้อง Glass Block (ผ4)</t>
  </si>
  <si>
    <t>กระเบื้องกรุผนัง 12"x24" (ผ2)</t>
  </si>
  <si>
    <t>พื้นกระเบื้องแกรนิตโต้ 24"x24" (F-1)</t>
  </si>
  <si>
    <t>พื้นกระเบื้องแกรนิตโต้ผิวกันลื่น 24"x24" (F-2)</t>
  </si>
  <si>
    <t>1.3.5</t>
  </si>
  <si>
    <t>ทาสีฝ้าเพดาน</t>
  </si>
  <si>
    <t>งานทาสีน้ำมัน</t>
  </si>
  <si>
    <t>น5 (ปรับปรุง)</t>
  </si>
  <si>
    <t>งานผนัง 3</t>
  </si>
  <si>
    <t>งานผนัง 5</t>
  </si>
  <si>
    <t>1.6.6</t>
  </si>
  <si>
    <t>1.6.7</t>
  </si>
  <si>
    <t>1.6.8</t>
  </si>
  <si>
    <t>จุด</t>
  </si>
  <si>
    <t>1.6.11</t>
  </si>
  <si>
    <t>1.6.12</t>
  </si>
  <si>
    <t>งานรื้อทั้งสิ้น</t>
  </si>
  <si>
    <t>งานตัดแต่งกิ่งต้นไม้</t>
  </si>
  <si>
    <t>ผนังห้องน้ำสำเร็จรูปพร้อมอุปกรณ์ (เลือกลายภายหลัง)</t>
  </si>
  <si>
    <t>งานปรับปรุงบันใด(รวมจมูกบันใด)</t>
  </si>
  <si>
    <t>โถปัสสาวะชายพร้อมฟลัชวาล์ว พร้อมอุปกรณ์ครบชุด</t>
  </si>
  <si>
    <t>ผนังทาสีอะครีลิค 100% (ผ1)</t>
  </si>
  <si>
    <t>ปรับปรุงแผงบังแดดอลูมิเนียมเดิม</t>
  </si>
  <si>
    <t>หลังคาคลุมทางเดินแผ่นโปร่งแสง</t>
  </si>
  <si>
    <t>บัวเชิงผนังไม้สังเคราะห์ 4"</t>
  </si>
  <si>
    <t>โครงการปรับปรุงอาคารเรียนคณะครุศาสตร์</t>
  </si>
  <si>
    <t>งานสแตนเลสระบายน้ำ</t>
  </si>
  <si>
    <t>ปรับปรุงซ่อมแซมพื้นหินขัดเดิม(รวมที่นั่ง)</t>
  </si>
  <si>
    <t>1.6.13</t>
  </si>
  <si>
    <t>เส้นสแตนเลสเก็บมุมกระเบื้อง</t>
  </si>
  <si>
    <t>โคมไฟติดลอยหน้าตะแกรงอลูมิเนียมถี่ใบพับ LED 2x18,16 W.</t>
  </si>
  <si>
    <t>1.2.7</t>
  </si>
  <si>
    <t>พื้นกระเบื้อง 12"x12" (F-3)</t>
  </si>
</sst>
</file>

<file path=xl/styles.xml><?xml version="1.0" encoding="utf-8"?>
<styleSheet xmlns="http://schemas.openxmlformats.org/spreadsheetml/2006/main">
  <numFmts count="7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"/>
    <numFmt numFmtId="200" formatCode="#,##0.00000"/>
    <numFmt numFmtId="201" formatCode="0.0000"/>
    <numFmt numFmtId="202" formatCode="#,##0.0000"/>
    <numFmt numFmtId="203" formatCode="#,##0.0"/>
    <numFmt numFmtId="204" formatCode="0.00000"/>
    <numFmt numFmtId="205" formatCode="0.00000%"/>
    <numFmt numFmtId="206" formatCode="&quot;ใช่&quot;;&quot;ใช่&quot;;&quot;ไม่ใช่&quot;"/>
    <numFmt numFmtId="207" formatCode="&quot;จริง&quot;;&quot;จริง&quot;;&quot;เท็จ&quot;"/>
    <numFmt numFmtId="208" formatCode="&quot;เปิด&quot;;&quot;เปิด&quot;;&quot;ปิด&quot;"/>
    <numFmt numFmtId="209" formatCode="[$€-2]\ #,##0.00_);[Red]\([$€-2]\ #,##0.00\)"/>
    <numFmt numFmtId="210" formatCode="[$-41E]&quot;วัน&quot;dddd&quot;ที่&quot;\ d\ mmmm\ gg\ yyyy"/>
    <numFmt numFmtId="211" formatCode="[$-409]hh:mm:ss\ :\ AM/PM"/>
    <numFmt numFmtId="212" formatCode="0.0000%"/>
    <numFmt numFmtId="213" formatCode="#,##0.000000"/>
    <numFmt numFmtId="214" formatCode="0.000"/>
    <numFmt numFmtId="215" formatCode="#,##0.00_ ;\-#,##0.00\ "/>
    <numFmt numFmtId="216" formatCode="#,##0_ ;\-#,##0\ "/>
    <numFmt numFmtId="217" formatCode="0.0%"/>
    <numFmt numFmtId="218" formatCode="_-* #,##0_-;\-* #,##0_-;_-* &quot;-&quot;??_-;_-@_-"/>
    <numFmt numFmtId="219" formatCode="_-* #,##0.0_-;\-* #,##0.0_-;_-* &quot;-&quot;??_-;_-@_-"/>
    <numFmt numFmtId="220" formatCode="_-* #,##0.0000_-;\-* #,##0.0000_-;_-* &quot;-&quot;??_-;_-@_-"/>
    <numFmt numFmtId="221" formatCode="_-* #,##0.00000_-;\-* #,##0.00000_-;_-* &quot;-&quot;??_-;_-@_-"/>
    <numFmt numFmtId="222" formatCode="_-* #,##0.000000_-;\-* #,##0.000000_-;_-* &quot;-&quot;??_-;_-@_-"/>
    <numFmt numFmtId="223" formatCode="_-* #,##0.0000_-;\-* #,##0.0000_-;_-* &quot;-&quot;??????_-;_-@_-"/>
    <numFmt numFmtId="224" formatCode="_-* #,##0.000_-;\-* #,##0.000_-;_-* &quot;-&quot;??_-;_-@_-"/>
    <numFmt numFmtId="225" formatCode="_-* #,##0_-;\-* #,##0_-;_-* &quot;-&quot;??????_-;_-@_-"/>
    <numFmt numFmtId="226" formatCode="0.000000"/>
    <numFmt numFmtId="227" formatCode="_-* #,##0.00_-;\-* #,##0.00_-;_-* &quot;-&quot;??????_-;_-@_-"/>
    <numFmt numFmtId="228" formatCode="_(* #,##0_);_(* \(#,##0\);_(* &quot;-&quot;??_);_(@_)"/>
    <numFmt numFmtId="229" formatCode="0.00000000"/>
    <numFmt numFmtId="230" formatCode="0.0000000"/>
    <numFmt numFmtId="231" formatCode="_-* #,##0.000_-;\-* #,##0.000_-;_-* &quot;-&quot;???_-;_-@_-"/>
    <numFmt numFmtId="232" formatCode="0.000%"/>
    <numFmt numFmtId="233" formatCode="_(* #,##0.0_);_(* \(#,##0.0\);_(* &quot;-&quot;?_);_(@_)"/>
    <numFmt numFmtId="234" formatCode="_-* #,##0.0000000_-;\-* #,##0.0000000_-;_-* &quot;-&quot;??_-;_-@_-"/>
    <numFmt numFmtId="235" formatCode="_-* #,##0.00000000_-;\-* #,##0.00000000_-;_-* &quot;-&quot;??_-;_-@_-"/>
    <numFmt numFmtId="236" formatCode="_-* #,##0.000000000_-;\-* #,##0.000000000_-;_-* &quot;-&quot;??_-;_-@_-"/>
    <numFmt numFmtId="237" formatCode="_-* #,##0.0000000000_-;\-* #,##0.0000000000_-;_-* &quot;-&quot;??_-;_-@_-"/>
    <numFmt numFmtId="238" formatCode="_-* #,##0.00000000000_-;\-* #,##0.00000000000_-;_-* &quot;-&quot;??_-;_-@_-"/>
    <numFmt numFmtId="239" formatCode="_-* #,##0.000000000000_-;\-* #,##0.000000000000_-;_-* &quot;-&quot;??_-;_-@_-"/>
    <numFmt numFmtId="240" formatCode="_-* #,##0.0000000000000_-;\-* #,##0.0000000000000_-;_-* &quot;-&quot;??_-;_-@_-"/>
    <numFmt numFmtId="241" formatCode="_-* #,##0.00000000000000_-;\-* #,##0.00000000000000_-;_-* &quot;-&quot;??_-;_-@_-"/>
    <numFmt numFmtId="242" formatCode="_-* #,##0.000000000000000_-;\-* #,##0.000000000000000_-;_-* &quot;-&quot;??_-;_-@_-"/>
    <numFmt numFmtId="243" formatCode="_-* #,##0.0000000000000000_-;\-* #,##0.0000000000000000_-;_-* &quot;-&quot;??_-;_-@_-"/>
    <numFmt numFmtId="244" formatCode="_-* #,##0.00000000000000000_-;\-* #,##0.00000000000000000_-;_-* &quot;-&quot;??_-;_-@_-"/>
    <numFmt numFmtId="245" formatCode="#,##0.\-"/>
    <numFmt numFmtId="246" formatCode="#,##0;[Red]#,##0"/>
    <numFmt numFmtId="247" formatCode="_-* #,##0.00_-;\-* #,##0.00_-;_-* \-??_-;_-@_-"/>
    <numFmt numFmtId="248" formatCode="#,##0.0;[Red]#,##0.0"/>
    <numFmt numFmtId="249" formatCode="#,##0.00;[Red]#,##0.00"/>
  </numFmts>
  <fonts count="42">
    <font>
      <sz val="14"/>
      <name val="Cordia New"/>
      <family val="0"/>
    </font>
    <font>
      <b/>
      <sz val="16"/>
      <name val="BrowalliaUPC"/>
      <family val="2"/>
    </font>
    <font>
      <sz val="14"/>
      <name val="BrowalliaUPC"/>
      <family val="2"/>
    </font>
    <font>
      <b/>
      <sz val="14"/>
      <name val="BrowalliaUPC"/>
      <family val="2"/>
    </font>
    <font>
      <sz val="8"/>
      <name val="Cordia New"/>
      <family val="2"/>
    </font>
    <font>
      <u val="single"/>
      <sz val="14"/>
      <color indexed="12"/>
      <name val="Cordia New"/>
      <family val="2"/>
    </font>
    <font>
      <u val="single"/>
      <sz val="14"/>
      <color indexed="36"/>
      <name val="Cordia New"/>
      <family val="2"/>
    </font>
    <font>
      <b/>
      <sz val="18"/>
      <name val="BrowalliaUPC"/>
      <family val="2"/>
    </font>
    <font>
      <b/>
      <sz val="14"/>
      <color indexed="10"/>
      <name val="BrowalliaUPC"/>
      <family val="2"/>
    </font>
    <font>
      <sz val="14"/>
      <color indexed="10"/>
      <name val="BrowalliaUPC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0"/>
      <name val="Arial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8"/>
      <name val="TH SarabunPSK"/>
      <family val="2"/>
    </font>
    <font>
      <sz val="14"/>
      <name val="TH SarabunPSK"/>
      <family val="2"/>
    </font>
    <font>
      <b/>
      <sz val="16"/>
      <name val="TH SarabunPSK"/>
      <family val="2"/>
    </font>
    <font>
      <b/>
      <sz val="14"/>
      <name val="TH SarabunPSK"/>
      <family val="2"/>
    </font>
    <font>
      <b/>
      <sz val="22"/>
      <name val="TH SarabunPSK"/>
      <family val="2"/>
    </font>
    <font>
      <b/>
      <sz val="24"/>
      <name val="TH SarabunPSK"/>
      <family val="2"/>
    </font>
    <font>
      <b/>
      <sz val="20"/>
      <name val="TH SarabunPSK"/>
      <family val="2"/>
    </font>
    <font>
      <sz val="18"/>
      <name val="TH SarabunPSK"/>
      <family val="2"/>
    </font>
    <font>
      <b/>
      <i/>
      <sz val="18"/>
      <name val="TH SarabunPSK"/>
      <family val="2"/>
    </font>
    <font>
      <sz val="14"/>
      <name val="AngsanaUPC"/>
      <family val="1"/>
    </font>
    <font>
      <b/>
      <sz val="14"/>
      <name val="TH Sarabun New"/>
      <family val="2"/>
    </font>
    <font>
      <sz val="14"/>
      <name val="TH Sarabun New"/>
      <family val="2"/>
    </font>
    <font>
      <sz val="16"/>
      <name val="TH Sarabun New"/>
      <family val="2"/>
    </font>
    <font>
      <sz val="11"/>
      <color rgb="FFFA7D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247" fontId="15" fillId="0" borderId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>
      <alignment/>
      <protection/>
    </xf>
    <xf numFmtId="0" fontId="12" fillId="16" borderId="1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17" borderId="2" applyNumberFormat="0" applyAlignment="0" applyProtection="0"/>
    <xf numFmtId="0" fontId="18" fillId="0" borderId="3" applyNumberFormat="0" applyFill="0" applyAlignment="0" applyProtection="0"/>
    <xf numFmtId="0" fontId="41" fillId="0" borderId="4" applyNumberFormat="0" applyFill="0" applyAlignment="0" applyProtection="0"/>
    <xf numFmtId="0" fontId="19" fillId="4" borderId="0" applyNumberFormat="0" applyBorder="0" applyAlignment="0" applyProtection="0"/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7" borderId="1" applyNumberFormat="0" applyAlignment="0" applyProtection="0"/>
    <xf numFmtId="0" fontId="21" fillId="18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5" applyNumberFormat="0" applyFill="0" applyAlignment="0" applyProtection="0"/>
    <xf numFmtId="0" fontId="23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2" borderId="0" applyNumberFormat="0" applyBorder="0" applyAlignment="0" applyProtection="0"/>
    <xf numFmtId="0" fontId="24" fillId="16" borderId="6" applyNumberFormat="0" applyAlignment="0" applyProtection="0"/>
    <xf numFmtId="0" fontId="0" fillId="23" borderId="7" applyNumberFormat="0" applyFont="0" applyAlignment="0" applyProtection="0"/>
    <xf numFmtId="0" fontId="25" fillId="0" borderId="8" applyNumberFormat="0" applyFill="0" applyAlignment="0" applyProtection="0"/>
    <xf numFmtId="0" fontId="26" fillId="0" borderId="9" applyNumberFormat="0" applyFill="0" applyAlignment="0" applyProtection="0"/>
    <xf numFmtId="0" fontId="27" fillId="0" borderId="10" applyNumberFormat="0" applyFill="0" applyAlignment="0" applyProtection="0"/>
    <xf numFmtId="0" fontId="27" fillId="0" borderId="0" applyNumberFormat="0" applyFill="0" applyBorder="0" applyAlignment="0" applyProtection="0"/>
  </cellStyleXfs>
  <cellXfs count="312">
    <xf numFmtId="0" fontId="0" fillId="0" borderId="0" xfId="0" applyAlignment="1">
      <alignment/>
    </xf>
    <xf numFmtId="0" fontId="29" fillId="0" borderId="0" xfId="0" applyFont="1" applyAlignment="1">
      <alignment/>
    </xf>
    <xf numFmtId="0" fontId="31" fillId="0" borderId="0" xfId="0" applyFont="1" applyAlignment="1">
      <alignment vertical="top" wrapText="1"/>
    </xf>
    <xf numFmtId="0" fontId="29" fillId="0" borderId="0" xfId="0" applyFont="1" applyAlignment="1">
      <alignment vertical="top" wrapText="1"/>
    </xf>
    <xf numFmtId="43" fontId="29" fillId="0" borderId="11" xfId="44" applyFont="1" applyFill="1" applyBorder="1" applyAlignment="1">
      <alignment horizontal="right" vertical="top" wrapText="1"/>
    </xf>
    <xf numFmtId="3" fontId="29" fillId="0" borderId="11" xfId="0" applyNumberFormat="1" applyFont="1" applyFill="1" applyBorder="1" applyAlignment="1">
      <alignment horizontal="center" vertical="top" wrapText="1"/>
    </xf>
    <xf numFmtId="0" fontId="29" fillId="0" borderId="11" xfId="0" applyFont="1" applyFill="1" applyBorder="1" applyAlignment="1">
      <alignment horizontal="center" vertical="top" wrapText="1"/>
    </xf>
    <xf numFmtId="0" fontId="31" fillId="0" borderId="11" xfId="0" applyFont="1" applyFill="1" applyBorder="1" applyAlignment="1">
      <alignment horizontal="center" vertical="top" wrapText="1"/>
    </xf>
    <xf numFmtId="43" fontId="31" fillId="0" borderId="11" xfId="44" applyFont="1" applyFill="1" applyBorder="1" applyAlignment="1">
      <alignment horizontal="right" vertical="top" wrapText="1"/>
    </xf>
    <xf numFmtId="0" fontId="29" fillId="0" borderId="0" xfId="0" applyFont="1" applyAlignment="1">
      <alignment horizontal="center"/>
    </xf>
    <xf numFmtId="43" fontId="29" fillId="0" borderId="0" xfId="44" applyFont="1" applyAlignment="1">
      <alignment horizontal="right"/>
    </xf>
    <xf numFmtId="0" fontId="29" fillId="0" borderId="0" xfId="0" applyFont="1" applyAlignment="1" applyProtection="1">
      <alignment/>
      <protection hidden="1"/>
    </xf>
    <xf numFmtId="3" fontId="29" fillId="0" borderId="0" xfId="0" applyNumberFormat="1" applyFont="1" applyAlignment="1" applyProtection="1">
      <alignment/>
      <protection hidden="1"/>
    </xf>
    <xf numFmtId="0" fontId="29" fillId="0" borderId="0" xfId="0" applyFont="1" applyBorder="1" applyAlignment="1" applyProtection="1">
      <alignment horizontal="center"/>
      <protection hidden="1"/>
    </xf>
    <xf numFmtId="0" fontId="31" fillId="0" borderId="0" xfId="0" applyFont="1" applyBorder="1" applyAlignment="1" applyProtection="1">
      <alignment horizontal="left"/>
      <protection hidden="1"/>
    </xf>
    <xf numFmtId="3" fontId="30" fillId="0" borderId="0" xfId="0" applyNumberFormat="1" applyFont="1" applyBorder="1" applyAlignment="1" applyProtection="1">
      <alignment horizontal="center"/>
      <protection hidden="1"/>
    </xf>
    <xf numFmtId="0" fontId="31" fillId="0" borderId="0" xfId="0" applyFont="1" applyBorder="1" applyAlignment="1" applyProtection="1">
      <alignment horizontal="right"/>
      <protection hidden="1"/>
    </xf>
    <xf numFmtId="10" fontId="30" fillId="0" borderId="0" xfId="0" applyNumberFormat="1" applyFont="1" applyBorder="1" applyAlignment="1" applyProtection="1">
      <alignment horizontal="center"/>
      <protection hidden="1"/>
    </xf>
    <xf numFmtId="0" fontId="29" fillId="0" borderId="0" xfId="0" applyFont="1" applyAlignment="1" applyProtection="1">
      <alignment/>
      <protection/>
    </xf>
    <xf numFmtId="3" fontId="29" fillId="0" borderId="0" xfId="0" applyNumberFormat="1" applyFont="1" applyAlignment="1" applyProtection="1">
      <alignment/>
      <protection/>
    </xf>
    <xf numFmtId="0" fontId="31" fillId="0" borderId="12" xfId="0" applyFont="1" applyFill="1" applyBorder="1" applyAlignment="1" applyProtection="1">
      <alignment horizontal="center"/>
      <protection/>
    </xf>
    <xf numFmtId="0" fontId="29" fillId="0" borderId="12" xfId="0" applyFont="1" applyFill="1" applyBorder="1" applyAlignment="1" applyProtection="1">
      <alignment horizontal="center"/>
      <protection/>
    </xf>
    <xf numFmtId="0" fontId="31" fillId="0" borderId="0" xfId="0" applyFont="1" applyBorder="1" applyAlignment="1" applyProtection="1">
      <alignment horizontal="left"/>
      <protection/>
    </xf>
    <xf numFmtId="0" fontId="31" fillId="0" borderId="0" xfId="0" applyFont="1" applyAlignment="1" applyProtection="1">
      <alignment horizontal="right"/>
      <protection/>
    </xf>
    <xf numFmtId="202" fontId="29" fillId="0" borderId="0" xfId="0" applyNumberFormat="1" applyFont="1" applyAlignment="1" applyProtection="1">
      <alignment/>
      <protection/>
    </xf>
    <xf numFmtId="0" fontId="29" fillId="0" borderId="0" xfId="54" applyFont="1" applyFill="1">
      <alignment/>
      <protection/>
    </xf>
    <xf numFmtId="0" fontId="29" fillId="0" borderId="0" xfId="54" applyFont="1">
      <alignment/>
      <protection/>
    </xf>
    <xf numFmtId="0" fontId="33" fillId="0" borderId="0" xfId="54" applyFont="1" applyFill="1" applyAlignment="1">
      <alignment/>
      <protection/>
    </xf>
    <xf numFmtId="0" fontId="32" fillId="0" borderId="0" xfId="54" applyFont="1" applyFill="1" applyAlignment="1" applyProtection="1">
      <alignment/>
      <protection locked="0"/>
    </xf>
    <xf numFmtId="0" fontId="28" fillId="0" borderId="0" xfId="54" applyFont="1" applyFill="1" applyAlignment="1">
      <alignment/>
      <protection/>
    </xf>
    <xf numFmtId="0" fontId="35" fillId="0" borderId="0" xfId="54" applyFont="1" applyFill="1">
      <alignment/>
      <protection/>
    </xf>
    <xf numFmtId="0" fontId="36" fillId="0" borderId="0" xfId="54" applyFont="1" applyFill="1" applyAlignment="1">
      <alignment horizontal="center"/>
      <protection/>
    </xf>
    <xf numFmtId="0" fontId="36" fillId="0" borderId="0" xfId="54" applyFont="1" applyFill="1" applyAlignment="1">
      <alignment/>
      <protection/>
    </xf>
    <xf numFmtId="0" fontId="29" fillId="0" borderId="13" xfId="54" applyFont="1" applyFill="1" applyBorder="1">
      <alignment/>
      <protection/>
    </xf>
    <xf numFmtId="220" fontId="29" fillId="0" borderId="0" xfId="44" applyNumberFormat="1" applyFont="1" applyAlignment="1">
      <alignment horizontal="right"/>
    </xf>
    <xf numFmtId="43" fontId="31" fillId="0" borderId="0" xfId="44" applyFont="1" applyBorder="1" applyAlignment="1" applyProtection="1">
      <alignment horizontal="left"/>
      <protection/>
    </xf>
    <xf numFmtId="43" fontId="31" fillId="0" borderId="11" xfId="44" applyFont="1" applyFill="1" applyBorder="1" applyAlignment="1">
      <alignment horizontal="center"/>
    </xf>
    <xf numFmtId="0" fontId="31" fillId="0" borderId="12" xfId="0" applyFont="1" applyFill="1" applyBorder="1" applyAlignment="1" applyProtection="1">
      <alignment horizontal="center"/>
      <protection hidden="1"/>
    </xf>
    <xf numFmtId="3" fontId="31" fillId="0" borderId="12" xfId="0" applyNumberFormat="1" applyFont="1" applyFill="1" applyBorder="1" applyAlignment="1" applyProtection="1">
      <alignment horizontal="center"/>
      <protection hidden="1"/>
    </xf>
    <xf numFmtId="0" fontId="31" fillId="0" borderId="14" xfId="0" applyFont="1" applyFill="1" applyBorder="1" applyAlignment="1" applyProtection="1">
      <alignment horizontal="center"/>
      <protection hidden="1"/>
    </xf>
    <xf numFmtId="3" fontId="31" fillId="0" borderId="14" xfId="0" applyNumberFormat="1" applyFont="1" applyFill="1" applyBorder="1" applyAlignment="1" applyProtection="1">
      <alignment horizontal="center"/>
      <protection hidden="1"/>
    </xf>
    <xf numFmtId="0" fontId="29" fillId="0" borderId="14" xfId="0" applyFont="1" applyFill="1" applyBorder="1" applyAlignment="1" applyProtection="1">
      <alignment/>
      <protection hidden="1"/>
    </xf>
    <xf numFmtId="0" fontId="29" fillId="0" borderId="14" xfId="0" applyFont="1" applyFill="1" applyBorder="1" applyAlignment="1" applyProtection="1">
      <alignment horizontal="center"/>
      <protection hidden="1"/>
    </xf>
    <xf numFmtId="0" fontId="29" fillId="0" borderId="15" xfId="0" applyFont="1" applyFill="1" applyBorder="1" applyAlignment="1" applyProtection="1">
      <alignment horizontal="left"/>
      <protection hidden="1"/>
    </xf>
    <xf numFmtId="0" fontId="29" fillId="0" borderId="16" xfId="0" applyFont="1" applyFill="1" applyBorder="1" applyAlignment="1" applyProtection="1">
      <alignment horizontal="left"/>
      <protection hidden="1"/>
    </xf>
    <xf numFmtId="0" fontId="29" fillId="0" borderId="17" xfId="0" applyFont="1" applyFill="1" applyBorder="1" applyAlignment="1" applyProtection="1">
      <alignment horizontal="left"/>
      <protection hidden="1"/>
    </xf>
    <xf numFmtId="194" fontId="29" fillId="0" borderId="11" xfId="0" applyNumberFormat="1" applyFont="1" applyFill="1" applyBorder="1" applyAlignment="1" applyProtection="1">
      <alignment horizontal="right"/>
      <protection hidden="1"/>
    </xf>
    <xf numFmtId="194" fontId="29" fillId="0" borderId="14" xfId="0" applyNumberFormat="1" applyFont="1" applyFill="1" applyBorder="1" applyAlignment="1" applyProtection="1">
      <alignment horizontal="right"/>
      <protection hidden="1"/>
    </xf>
    <xf numFmtId="10" fontId="29" fillId="0" borderId="14" xfId="0" applyNumberFormat="1" applyFont="1" applyFill="1" applyBorder="1" applyAlignment="1" applyProtection="1">
      <alignment horizontal="right"/>
      <protection hidden="1"/>
    </xf>
    <xf numFmtId="43" fontId="29" fillId="0" borderId="15" xfId="0" applyNumberFormat="1" applyFont="1" applyFill="1" applyBorder="1" applyAlignment="1" applyProtection="1">
      <alignment horizontal="left"/>
      <protection hidden="1"/>
    </xf>
    <xf numFmtId="194" fontId="31" fillId="0" borderId="11" xfId="0" applyNumberFormat="1" applyFont="1" applyFill="1" applyBorder="1" applyAlignment="1" applyProtection="1">
      <alignment horizontal="right"/>
      <protection hidden="1"/>
    </xf>
    <xf numFmtId="9" fontId="29" fillId="0" borderId="14" xfId="0" applyNumberFormat="1" applyFont="1" applyFill="1" applyBorder="1" applyAlignment="1" applyProtection="1">
      <alignment horizontal="right"/>
      <protection hidden="1"/>
    </xf>
    <xf numFmtId="0" fontId="31" fillId="0" borderId="18" xfId="0" applyFont="1" applyFill="1" applyBorder="1" applyAlignment="1" applyProtection="1">
      <alignment horizontal="center"/>
      <protection/>
    </xf>
    <xf numFmtId="0" fontId="29" fillId="0" borderId="18" xfId="0" applyFont="1" applyFill="1" applyBorder="1" applyAlignment="1" applyProtection="1">
      <alignment horizontal="center"/>
      <protection/>
    </xf>
    <xf numFmtId="0" fontId="31" fillId="0" borderId="14" xfId="0" applyFont="1" applyFill="1" applyBorder="1" applyAlignment="1" applyProtection="1">
      <alignment horizontal="center"/>
      <protection/>
    </xf>
    <xf numFmtId="0" fontId="29" fillId="0" borderId="14" xfId="0" applyFont="1" applyFill="1" applyBorder="1" applyAlignment="1" applyProtection="1">
      <alignment horizontal="center"/>
      <protection/>
    </xf>
    <xf numFmtId="0" fontId="31" fillId="0" borderId="15" xfId="0" applyFont="1" applyFill="1" applyBorder="1" applyAlignment="1" applyProtection="1">
      <alignment horizontal="center"/>
      <protection/>
    </xf>
    <xf numFmtId="0" fontId="31" fillId="0" borderId="15" xfId="0" applyFont="1" applyFill="1" applyBorder="1" applyAlignment="1" applyProtection="1">
      <alignment horizontal="left"/>
      <protection/>
    </xf>
    <xf numFmtId="0" fontId="31" fillId="0" borderId="16" xfId="0" applyFont="1" applyFill="1" applyBorder="1" applyAlignment="1" applyProtection="1">
      <alignment horizontal="center"/>
      <protection/>
    </xf>
    <xf numFmtId="0" fontId="31" fillId="0" borderId="16" xfId="0" applyNumberFormat="1" applyFont="1" applyFill="1" applyBorder="1" applyAlignment="1" applyProtection="1">
      <alignment horizontal="left"/>
      <protection/>
    </xf>
    <xf numFmtId="10" fontId="31" fillId="0" borderId="17" xfId="0" applyNumberFormat="1" applyFont="1" applyFill="1" applyBorder="1" applyAlignment="1" applyProtection="1">
      <alignment horizontal="center"/>
      <protection/>
    </xf>
    <xf numFmtId="0" fontId="29" fillId="0" borderId="14" xfId="0" applyFont="1" applyFill="1" applyBorder="1" applyAlignment="1" applyProtection="1">
      <alignment horizontal="right"/>
      <protection/>
    </xf>
    <xf numFmtId="0" fontId="29" fillId="0" borderId="12" xfId="0" applyFont="1" applyFill="1" applyBorder="1" applyAlignment="1" applyProtection="1">
      <alignment horizontal="right"/>
      <protection/>
    </xf>
    <xf numFmtId="0" fontId="29" fillId="0" borderId="18" xfId="0" applyFont="1" applyFill="1" applyBorder="1" applyAlignment="1" applyProtection="1">
      <alignment horizontal="right"/>
      <protection/>
    </xf>
    <xf numFmtId="0" fontId="31" fillId="0" borderId="11" xfId="0" applyFont="1" applyFill="1" applyBorder="1" applyAlignment="1" applyProtection="1">
      <alignment horizontal="center"/>
      <protection/>
    </xf>
    <xf numFmtId="0" fontId="29" fillId="0" borderId="11" xfId="0" applyFont="1" applyFill="1" applyBorder="1" applyAlignment="1" applyProtection="1">
      <alignment horizontal="right"/>
      <protection/>
    </xf>
    <xf numFmtId="0" fontId="0" fillId="24" borderId="0" xfId="53" applyFill="1">
      <alignment/>
      <protection/>
    </xf>
    <xf numFmtId="0" fontId="1" fillId="0" borderId="0" xfId="53" applyFont="1" applyFill="1" applyBorder="1" applyAlignment="1">
      <alignment horizontal="center" vertical="top"/>
      <protection/>
    </xf>
    <xf numFmtId="202" fontId="3" fillId="0" borderId="19" xfId="53" applyNumberFormat="1" applyFont="1" applyFill="1" applyBorder="1" applyAlignment="1">
      <alignment horizontal="left" vertical="top"/>
      <protection/>
    </xf>
    <xf numFmtId="0" fontId="3" fillId="0" borderId="19" xfId="53" applyFont="1" applyFill="1" applyBorder="1" applyAlignment="1">
      <alignment horizontal="center" vertical="top"/>
      <protection/>
    </xf>
    <xf numFmtId="0" fontId="2" fillId="0" borderId="19" xfId="53" applyFont="1" applyFill="1" applyBorder="1" applyAlignment="1">
      <alignment horizontal="center" vertical="top"/>
      <protection/>
    </xf>
    <xf numFmtId="0" fontId="0" fillId="0" borderId="19" xfId="53" applyFill="1" applyBorder="1">
      <alignment/>
      <protection/>
    </xf>
    <xf numFmtId="0" fontId="0" fillId="0" borderId="20" xfId="53" applyFill="1" applyBorder="1">
      <alignment/>
      <protection/>
    </xf>
    <xf numFmtId="0" fontId="2" fillId="0" borderId="21" xfId="53" applyFont="1" applyFill="1" applyBorder="1" applyAlignment="1">
      <alignment vertical="top"/>
      <protection/>
    </xf>
    <xf numFmtId="0" fontId="2" fillId="0" borderId="0" xfId="53" applyFont="1" applyFill="1" applyBorder="1" applyAlignment="1">
      <alignment vertical="top"/>
      <protection/>
    </xf>
    <xf numFmtId="9" fontId="2" fillId="0" borderId="0" xfId="53" applyNumberFormat="1" applyFont="1" applyFill="1" applyBorder="1" applyAlignment="1">
      <alignment horizontal="left" vertical="top"/>
      <protection/>
    </xf>
    <xf numFmtId="9" fontId="2" fillId="0" borderId="0" xfId="53" applyNumberFormat="1" applyFont="1" applyFill="1" applyBorder="1" applyAlignment="1">
      <alignment horizontal="center" vertical="top"/>
      <protection/>
    </xf>
    <xf numFmtId="9" fontId="2" fillId="0" borderId="22" xfId="53" applyNumberFormat="1" applyFont="1" applyFill="1" applyBorder="1" applyAlignment="1">
      <alignment horizontal="left" vertical="top"/>
      <protection/>
    </xf>
    <xf numFmtId="0" fontId="2" fillId="0" borderId="23" xfId="53" applyFont="1" applyFill="1" applyBorder="1" applyAlignment="1">
      <alignment vertical="top"/>
      <protection/>
    </xf>
    <xf numFmtId="0" fontId="2" fillId="0" borderId="24" xfId="53" applyFont="1" applyFill="1" applyBorder="1" applyAlignment="1">
      <alignment vertical="top"/>
      <protection/>
    </xf>
    <xf numFmtId="9" fontId="2" fillId="0" borderId="24" xfId="53" applyNumberFormat="1" applyFont="1" applyFill="1" applyBorder="1" applyAlignment="1">
      <alignment horizontal="left" vertical="top"/>
      <protection/>
    </xf>
    <xf numFmtId="9" fontId="2" fillId="0" borderId="24" xfId="53" applyNumberFormat="1" applyFont="1" applyFill="1" applyBorder="1" applyAlignment="1">
      <alignment vertical="top"/>
      <protection/>
    </xf>
    <xf numFmtId="0" fontId="2" fillId="0" borderId="25" xfId="53" applyFont="1" applyFill="1" applyBorder="1" applyAlignment="1">
      <alignment horizontal="left" vertical="top"/>
      <protection/>
    </xf>
    <xf numFmtId="0" fontId="2" fillId="16" borderId="26" xfId="53" applyFont="1" applyFill="1" applyBorder="1" applyAlignment="1">
      <alignment horizontal="center" vertical="top"/>
      <protection/>
    </xf>
    <xf numFmtId="0" fontId="2" fillId="16" borderId="20" xfId="53" applyFont="1" applyFill="1" applyBorder="1" applyAlignment="1">
      <alignment horizontal="center" vertical="top"/>
      <protection/>
    </xf>
    <xf numFmtId="0" fontId="2" fillId="16" borderId="12" xfId="53" applyFont="1" applyFill="1" applyBorder="1" applyAlignment="1">
      <alignment horizontal="center" vertical="top"/>
      <protection/>
    </xf>
    <xf numFmtId="0" fontId="2" fillId="16" borderId="21" xfId="53" applyFont="1" applyFill="1" applyBorder="1" applyAlignment="1">
      <alignment horizontal="center" vertical="top"/>
      <protection/>
    </xf>
    <xf numFmtId="0" fontId="2" fillId="16" borderId="18" xfId="53" applyFont="1" applyFill="1" applyBorder="1" applyAlignment="1">
      <alignment horizontal="center" vertical="top"/>
      <protection/>
    </xf>
    <xf numFmtId="0" fontId="0" fillId="16" borderId="0" xfId="53" applyFill="1" applyBorder="1">
      <alignment/>
      <protection/>
    </xf>
    <xf numFmtId="0" fontId="0" fillId="16" borderId="18" xfId="53" applyFill="1" applyBorder="1">
      <alignment/>
      <protection/>
    </xf>
    <xf numFmtId="0" fontId="2" fillId="16" borderId="23" xfId="53" applyFont="1" applyFill="1" applyBorder="1" applyAlignment="1">
      <alignment horizontal="center" vertical="top"/>
      <protection/>
    </xf>
    <xf numFmtId="0" fontId="2" fillId="16" borderId="14" xfId="53" applyFont="1" applyFill="1" applyBorder="1" applyAlignment="1">
      <alignment horizontal="center" vertical="top"/>
      <protection/>
    </xf>
    <xf numFmtId="0" fontId="2" fillId="16" borderId="25" xfId="53" applyFont="1" applyFill="1" applyBorder="1" applyAlignment="1">
      <alignment horizontal="center" vertical="top"/>
      <protection/>
    </xf>
    <xf numFmtId="0" fontId="2" fillId="16" borderId="14" xfId="53" applyFont="1" applyFill="1" applyBorder="1" applyAlignment="1">
      <alignment vertical="top"/>
      <protection/>
    </xf>
    <xf numFmtId="0" fontId="2" fillId="0" borderId="11" xfId="53" applyFont="1" applyFill="1" applyBorder="1" applyAlignment="1">
      <alignment horizontal="center" vertical="top"/>
      <protection/>
    </xf>
    <xf numFmtId="201" fontId="2" fillId="0" borderId="11" xfId="53" applyNumberFormat="1" applyFont="1" applyFill="1" applyBorder="1" applyAlignment="1">
      <alignment horizontal="center" vertical="top"/>
      <protection/>
    </xf>
    <xf numFmtId="201" fontId="2" fillId="0" borderId="17" xfId="53" applyNumberFormat="1" applyFont="1" applyFill="1" applyBorder="1" applyAlignment="1">
      <alignment horizontal="center" vertical="top"/>
      <protection/>
    </xf>
    <xf numFmtId="0" fontId="2" fillId="0" borderId="11" xfId="53" applyFont="1" applyFill="1" applyBorder="1" applyAlignment="1">
      <alignment horizontal="center" vertical="center"/>
      <protection/>
    </xf>
    <xf numFmtId="202" fontId="8" fillId="0" borderId="11" xfId="53" applyNumberFormat="1" applyFont="1" applyFill="1" applyBorder="1" applyAlignment="1">
      <alignment horizontal="center" vertical="center"/>
      <protection/>
    </xf>
    <xf numFmtId="201" fontId="3" fillId="0" borderId="11" xfId="53" applyNumberFormat="1" applyFont="1" applyFill="1" applyBorder="1" applyAlignment="1">
      <alignment horizontal="center" vertical="center"/>
      <protection/>
    </xf>
    <xf numFmtId="0" fontId="2" fillId="0" borderId="0" xfId="53" applyFont="1" applyFill="1" applyBorder="1" applyAlignment="1">
      <alignment horizontal="center" vertical="top"/>
      <protection/>
    </xf>
    <xf numFmtId="202" fontId="8" fillId="0" borderId="0" xfId="53" applyNumberFormat="1" applyFont="1" applyFill="1" applyBorder="1" applyAlignment="1">
      <alignment horizontal="center" vertical="top"/>
      <protection/>
    </xf>
    <xf numFmtId="201" fontId="3" fillId="0" borderId="0" xfId="53" applyNumberFormat="1" applyFont="1" applyFill="1" applyBorder="1" applyAlignment="1">
      <alignment horizontal="center" vertical="top"/>
      <protection/>
    </xf>
    <xf numFmtId="201" fontId="2" fillId="24" borderId="0" xfId="53" applyNumberFormat="1" applyFont="1" applyFill="1" applyBorder="1" applyAlignment="1">
      <alignment horizontal="center" vertical="top"/>
      <protection/>
    </xf>
    <xf numFmtId="202" fontId="9" fillId="0" borderId="0" xfId="53" applyNumberFormat="1" applyFont="1" applyFill="1" applyBorder="1" applyAlignment="1">
      <alignment horizontal="center" vertical="top"/>
      <protection/>
    </xf>
    <xf numFmtId="201" fontId="2" fillId="0" borderId="0" xfId="53" applyNumberFormat="1" applyFont="1" applyFill="1" applyBorder="1" applyAlignment="1">
      <alignment horizontal="center" vertical="top"/>
      <protection/>
    </xf>
    <xf numFmtId="0" fontId="3" fillId="0" borderId="0" xfId="53" applyFont="1" applyFill="1" applyBorder="1" applyAlignment="1">
      <alignment horizontal="left" vertical="top"/>
      <protection/>
    </xf>
    <xf numFmtId="3" fontId="3" fillId="0" borderId="0" xfId="53" applyNumberFormat="1" applyFont="1" applyFill="1" applyBorder="1" applyAlignment="1">
      <alignment horizontal="right" vertical="top"/>
      <protection/>
    </xf>
    <xf numFmtId="0" fontId="2" fillId="0" borderId="0" xfId="53" applyFont="1" applyFill="1" applyBorder="1" applyAlignment="1">
      <alignment horizontal="right" vertical="center"/>
      <protection/>
    </xf>
    <xf numFmtId="201" fontId="2" fillId="0" borderId="0" xfId="53" applyNumberFormat="1" applyFont="1" applyFill="1" applyBorder="1" applyAlignment="1">
      <alignment horizontal="left" vertical="center"/>
      <protection/>
    </xf>
    <xf numFmtId="201" fontId="2" fillId="0" borderId="0" xfId="53" applyNumberFormat="1" applyFont="1" applyFill="1" applyBorder="1" applyAlignment="1">
      <alignment horizontal="center" vertical="center"/>
      <protection/>
    </xf>
    <xf numFmtId="201" fontId="3" fillId="0" borderId="0" xfId="53" applyNumberFormat="1" applyFont="1" applyFill="1" applyBorder="1" applyAlignment="1">
      <alignment horizontal="right" vertical="center"/>
      <protection/>
    </xf>
    <xf numFmtId="201" fontId="3" fillId="0" borderId="0" xfId="53" applyNumberFormat="1" applyFont="1" applyFill="1" applyBorder="1" applyAlignment="1">
      <alignment horizontal="center" vertical="center"/>
      <protection/>
    </xf>
    <xf numFmtId="0" fontId="2" fillId="0" borderId="0" xfId="53" applyFont="1" applyFill="1">
      <alignment/>
      <protection/>
    </xf>
    <xf numFmtId="0" fontId="2" fillId="0" borderId="0" xfId="53" applyFont="1" applyFill="1" applyAlignment="1">
      <alignment horizontal="left" vertical="center"/>
      <protection/>
    </xf>
    <xf numFmtId="0" fontId="2" fillId="0" borderId="0" xfId="53" applyFont="1" applyFill="1" applyAlignment="1">
      <alignment vertical="center"/>
      <protection/>
    </xf>
    <xf numFmtId="201" fontId="3" fillId="0" borderId="0" xfId="53" applyNumberFormat="1" applyFont="1" applyFill="1" applyAlignment="1">
      <alignment horizontal="right" vertical="center"/>
      <protection/>
    </xf>
    <xf numFmtId="0" fontId="2" fillId="0" borderId="0" xfId="53" applyFont="1" applyFill="1" applyAlignment="1">
      <alignment vertical="top"/>
      <protection/>
    </xf>
    <xf numFmtId="0" fontId="2" fillId="0" borderId="0" xfId="53" applyFont="1" applyFill="1" applyAlignment="1">
      <alignment horizontal="left"/>
      <protection/>
    </xf>
    <xf numFmtId="201" fontId="2" fillId="0" borderId="0" xfId="53" applyNumberFormat="1" applyFont="1" applyFill="1">
      <alignment/>
      <protection/>
    </xf>
    <xf numFmtId="214" fontId="2" fillId="0" borderId="0" xfId="53" applyNumberFormat="1" applyFont="1" applyFill="1">
      <alignment/>
      <protection/>
    </xf>
    <xf numFmtId="9" fontId="2" fillId="0" borderId="0" xfId="53" applyNumberFormat="1" applyFont="1" applyFill="1" applyAlignment="1">
      <alignment horizontal="left" vertical="top"/>
      <protection/>
    </xf>
    <xf numFmtId="9" fontId="2" fillId="0" borderId="0" xfId="53" applyNumberFormat="1" applyFont="1" applyFill="1" applyAlignment="1">
      <alignment horizontal="center" vertical="top"/>
      <protection/>
    </xf>
    <xf numFmtId="9" fontId="2" fillId="0" borderId="0" xfId="53" applyNumberFormat="1" applyFont="1" applyFill="1" applyAlignment="1">
      <alignment vertical="top"/>
      <protection/>
    </xf>
    <xf numFmtId="0" fontId="2" fillId="0" borderId="0" xfId="53" applyFont="1" applyFill="1" applyAlignment="1">
      <alignment horizontal="left" vertical="top"/>
      <protection/>
    </xf>
    <xf numFmtId="0" fontId="2" fillId="16" borderId="12" xfId="53" applyFont="1" applyFill="1" applyBorder="1" applyAlignment="1">
      <alignment vertical="top"/>
      <protection/>
    </xf>
    <xf numFmtId="0" fontId="2" fillId="0" borderId="26" xfId="53" applyFont="1" applyFill="1" applyBorder="1" applyAlignment="1">
      <alignment horizontal="center" vertical="top"/>
      <protection/>
    </xf>
    <xf numFmtId="201" fontId="2" fillId="0" borderId="12" xfId="53" applyNumberFormat="1" applyFont="1" applyFill="1" applyBorder="1" applyAlignment="1">
      <alignment horizontal="center" vertical="top"/>
      <protection/>
    </xf>
    <xf numFmtId="201" fontId="2" fillId="0" borderId="21" xfId="53" applyNumberFormat="1" applyFont="1" applyFill="1" applyBorder="1" applyAlignment="1">
      <alignment horizontal="center" vertical="top"/>
      <protection/>
    </xf>
    <xf numFmtId="201" fontId="2" fillId="0" borderId="26" xfId="53" applyNumberFormat="1" applyFont="1" applyFill="1" applyBorder="1" applyAlignment="1">
      <alignment horizontal="center" vertical="top"/>
      <protection/>
    </xf>
    <xf numFmtId="0" fontId="2" fillId="0" borderId="21" xfId="53" applyFont="1" applyFill="1" applyBorder="1" applyAlignment="1">
      <alignment horizontal="center" vertical="top"/>
      <protection/>
    </xf>
    <xf numFmtId="201" fontId="2" fillId="0" borderId="18" xfId="53" applyNumberFormat="1" applyFont="1" applyFill="1" applyBorder="1" applyAlignment="1">
      <alignment horizontal="center" vertical="top"/>
      <protection/>
    </xf>
    <xf numFmtId="0" fontId="2" fillId="0" borderId="23" xfId="53" applyFont="1" applyFill="1" applyBorder="1" applyAlignment="1">
      <alignment horizontal="center" vertical="top"/>
      <protection/>
    </xf>
    <xf numFmtId="0" fontId="2" fillId="0" borderId="24" xfId="53" applyNumberFormat="1" applyFont="1" applyFill="1" applyBorder="1" applyAlignment="1">
      <alignment horizontal="center" vertical="top"/>
      <protection/>
    </xf>
    <xf numFmtId="201" fontId="2" fillId="0" borderId="23" xfId="53" applyNumberFormat="1" applyFont="1" applyFill="1" applyBorder="1" applyAlignment="1">
      <alignment horizontal="center" vertical="top"/>
      <protection/>
    </xf>
    <xf numFmtId="201" fontId="2" fillId="0" borderId="14" xfId="53" applyNumberFormat="1" applyFont="1" applyFill="1" applyBorder="1" applyAlignment="1">
      <alignment horizontal="center" vertical="top"/>
      <protection/>
    </xf>
    <xf numFmtId="0" fontId="2" fillId="0" borderId="0" xfId="53" applyFont="1" applyFill="1" applyAlignment="1">
      <alignment horizontal="center"/>
      <protection/>
    </xf>
    <xf numFmtId="0" fontId="2" fillId="0" borderId="0" xfId="53" applyFont="1" applyFill="1" applyAlignment="1">
      <alignment/>
      <protection/>
    </xf>
    <xf numFmtId="0" fontId="2" fillId="0" borderId="0" xfId="53" applyFont="1" applyFill="1" applyBorder="1" applyAlignment="1">
      <alignment horizontal="left" vertical="center"/>
      <protection/>
    </xf>
    <xf numFmtId="0" fontId="2" fillId="0" borderId="0" xfId="53" applyFont="1" applyFill="1" applyBorder="1" applyAlignment="1">
      <alignment horizontal="center" vertical="center"/>
      <protection/>
    </xf>
    <xf numFmtId="0" fontId="2" fillId="0" borderId="0" xfId="53" applyNumberFormat="1" applyFont="1" applyFill="1" applyBorder="1" applyAlignment="1">
      <alignment horizontal="center" vertical="top"/>
      <protection/>
    </xf>
    <xf numFmtId="0" fontId="2" fillId="24" borderId="0" xfId="53" applyFont="1" applyFill="1">
      <alignment/>
      <protection/>
    </xf>
    <xf numFmtId="43" fontId="31" fillId="0" borderId="11" xfId="44" applyFont="1" applyFill="1" applyBorder="1" applyAlignment="1">
      <alignment horizontal="right"/>
    </xf>
    <xf numFmtId="0" fontId="31" fillId="0" borderId="0" xfId="0" applyFont="1" applyBorder="1" applyAlignment="1" applyProtection="1">
      <alignment horizontal="right"/>
      <protection/>
    </xf>
    <xf numFmtId="43" fontId="29" fillId="0" borderId="0" xfId="44" applyFont="1" applyAlignment="1" applyProtection="1">
      <alignment/>
      <protection/>
    </xf>
    <xf numFmtId="43" fontId="29" fillId="0" borderId="0" xfId="0" applyNumberFormat="1" applyFont="1" applyAlignment="1" applyProtection="1">
      <alignment/>
      <protection/>
    </xf>
    <xf numFmtId="0" fontId="29" fillId="0" borderId="11" xfId="0" applyFont="1" applyBorder="1" applyAlignment="1">
      <alignment horizontal="center" vertical="top" wrapText="1"/>
    </xf>
    <xf numFmtId="0" fontId="29" fillId="0" borderId="11" xfId="0" applyFont="1" applyBorder="1" applyAlignment="1">
      <alignment vertical="top" shrinkToFit="1"/>
    </xf>
    <xf numFmtId="43" fontId="29" fillId="0" borderId="11" xfId="44" applyFont="1" applyBorder="1" applyAlignment="1">
      <alignment horizontal="right" vertical="top" wrapText="1"/>
    </xf>
    <xf numFmtId="2" fontId="29" fillId="0" borderId="11" xfId="0" applyNumberFormat="1" applyFont="1" applyBorder="1" applyAlignment="1">
      <alignment horizontal="center" vertical="top" wrapText="1"/>
    </xf>
    <xf numFmtId="0" fontId="29" fillId="0" borderId="11" xfId="52" applyFont="1" applyFill="1" applyBorder="1" applyAlignment="1">
      <alignment horizontal="left" vertical="center"/>
      <protection/>
    </xf>
    <xf numFmtId="3" fontId="29" fillId="0" borderId="11" xfId="0" applyNumberFormat="1" applyFont="1" applyBorder="1" applyAlignment="1">
      <alignment horizontal="center" vertical="top" wrapText="1"/>
    </xf>
    <xf numFmtId="0" fontId="29" fillId="0" borderId="11" xfId="0" applyFont="1" applyBorder="1" applyAlignment="1">
      <alignment vertical="top" wrapText="1" shrinkToFit="1"/>
    </xf>
    <xf numFmtId="2" fontId="29" fillId="25" borderId="11" xfId="0" applyNumberFormat="1" applyFont="1" applyFill="1" applyBorder="1" applyAlignment="1">
      <alignment horizontal="center" vertical="top" wrapText="1"/>
    </xf>
    <xf numFmtId="0" fontId="30" fillId="0" borderId="11" xfId="0" applyFont="1" applyBorder="1" applyAlignment="1">
      <alignment horizontal="center" vertical="top" wrapText="1"/>
    </xf>
    <xf numFmtId="0" fontId="30" fillId="0" borderId="11" xfId="0" applyFont="1" applyBorder="1" applyAlignment="1">
      <alignment vertical="top" shrinkToFit="1"/>
    </xf>
    <xf numFmtId="43" fontId="30" fillId="0" borderId="11" xfId="44" applyFont="1" applyBorder="1" applyAlignment="1">
      <alignment horizontal="right" vertical="top" wrapText="1"/>
    </xf>
    <xf numFmtId="0" fontId="31" fillId="25" borderId="11" xfId="0" applyFont="1" applyFill="1" applyBorder="1" applyAlignment="1">
      <alignment horizontal="center" vertical="top" wrapText="1"/>
    </xf>
    <xf numFmtId="43" fontId="29" fillId="25" borderId="11" xfId="44" applyFont="1" applyFill="1" applyBorder="1" applyAlignment="1">
      <alignment horizontal="right" vertical="top" wrapText="1"/>
    </xf>
    <xf numFmtId="3" fontId="29" fillId="25" borderId="11" xfId="0" applyNumberFormat="1" applyFont="1" applyFill="1" applyBorder="1" applyAlignment="1">
      <alignment horizontal="center" vertical="top" wrapText="1"/>
    </xf>
    <xf numFmtId="43" fontId="31" fillId="25" borderId="11" xfId="44" applyFont="1" applyFill="1" applyBorder="1" applyAlignment="1">
      <alignment horizontal="right" vertical="top" wrapText="1"/>
    </xf>
    <xf numFmtId="0" fontId="38" fillId="0" borderId="11" xfId="0" applyFont="1" applyBorder="1" applyAlignment="1">
      <alignment horizontal="center" vertical="top" wrapText="1"/>
    </xf>
    <xf numFmtId="0" fontId="38" fillId="0" borderId="11" xfId="0" applyFont="1" applyBorder="1" applyAlignment="1">
      <alignment vertical="top" wrapText="1"/>
    </xf>
    <xf numFmtId="4" fontId="38" fillId="0" borderId="11" xfId="0" applyNumberFormat="1" applyFont="1" applyBorder="1" applyAlignment="1">
      <alignment horizontal="right" vertical="top" wrapText="1"/>
    </xf>
    <xf numFmtId="192" fontId="38" fillId="0" borderId="11" xfId="0" applyNumberFormat="1" applyFont="1" applyBorder="1" applyAlignment="1">
      <alignment horizontal="right" vertical="top" wrapText="1"/>
    </xf>
    <xf numFmtId="43" fontId="39" fillId="0" borderId="11" xfId="42" applyFont="1" applyBorder="1" applyAlignment="1">
      <alignment horizontal="right" vertical="top" wrapText="1"/>
    </xf>
    <xf numFmtId="0" fontId="39" fillId="0" borderId="11" xfId="0" applyFont="1" applyBorder="1" applyAlignment="1">
      <alignment horizontal="right" vertical="top" wrapText="1"/>
    </xf>
    <xf numFmtId="0" fontId="39" fillId="0" borderId="11" xfId="0" applyFont="1" applyBorder="1" applyAlignment="1">
      <alignment vertical="top" wrapText="1"/>
    </xf>
    <xf numFmtId="4" fontId="39" fillId="0" borderId="11" xfId="0" applyNumberFormat="1" applyFont="1" applyBorder="1" applyAlignment="1">
      <alignment horizontal="right" vertical="top" wrapText="1"/>
    </xf>
    <xf numFmtId="0" fontId="39" fillId="0" borderId="11" xfId="0" applyFont="1" applyBorder="1" applyAlignment="1">
      <alignment horizontal="center" vertical="top" wrapText="1"/>
    </xf>
    <xf numFmtId="199" fontId="39" fillId="0" borderId="11" xfId="0" applyNumberFormat="1" applyFont="1" applyBorder="1" applyAlignment="1">
      <alignment horizontal="right" vertical="top" wrapText="1"/>
    </xf>
    <xf numFmtId="0" fontId="39" fillId="0" borderId="11" xfId="0" applyFont="1" applyFill="1" applyBorder="1" applyAlignment="1">
      <alignment horizontal="left" vertical="top" wrapText="1"/>
    </xf>
    <xf numFmtId="3" fontId="39" fillId="0" borderId="11" xfId="0" applyNumberFormat="1" applyFont="1" applyBorder="1" applyAlignment="1">
      <alignment horizontal="center" vertical="top" wrapText="1"/>
    </xf>
    <xf numFmtId="0" fontId="38" fillId="0" borderId="11" xfId="0" applyFont="1" applyFill="1" applyBorder="1" applyAlignment="1">
      <alignment horizontal="left" vertical="top" wrapText="1"/>
    </xf>
    <xf numFmtId="43" fontId="38" fillId="0" borderId="11" xfId="42" applyFont="1" applyBorder="1" applyAlignment="1">
      <alignment horizontal="right" vertical="top" wrapText="1"/>
    </xf>
    <xf numFmtId="3" fontId="38" fillId="0" borderId="11" xfId="0" applyNumberFormat="1" applyFont="1" applyBorder="1" applyAlignment="1">
      <alignment horizontal="center" vertical="top" wrapText="1"/>
    </xf>
    <xf numFmtId="199" fontId="38" fillId="0" borderId="11" xfId="0" applyNumberFormat="1" applyFont="1" applyBorder="1" applyAlignment="1">
      <alignment horizontal="center" vertical="top" wrapText="1"/>
    </xf>
    <xf numFmtId="199" fontId="38" fillId="0" borderId="11" xfId="0" applyNumberFormat="1" applyFont="1" applyBorder="1" applyAlignment="1">
      <alignment horizontal="center" vertical="center" wrapText="1"/>
    </xf>
    <xf numFmtId="2" fontId="39" fillId="0" borderId="11" xfId="0" applyNumberFormat="1" applyFont="1" applyBorder="1" applyAlignment="1">
      <alignment horizontal="right" vertical="top" wrapText="1"/>
    </xf>
    <xf numFmtId="0" fontId="39" fillId="0" borderId="27" xfId="0" applyFont="1" applyFill="1" applyBorder="1" applyAlignment="1">
      <alignment vertical="center" wrapText="1"/>
    </xf>
    <xf numFmtId="0" fontId="39" fillId="0" borderId="27" xfId="0" applyFont="1" applyFill="1" applyBorder="1" applyAlignment="1">
      <alignment horizontal="center" vertical="center"/>
    </xf>
    <xf numFmtId="0" fontId="39" fillId="0" borderId="27" xfId="0" applyFont="1" applyFill="1" applyBorder="1" applyAlignment="1">
      <alignment horizontal="left" vertical="center"/>
    </xf>
    <xf numFmtId="0" fontId="39" fillId="0" borderId="27" xfId="0" applyFont="1" applyFill="1" applyBorder="1" applyAlignment="1">
      <alignment horizontal="left" vertical="center" wrapText="1"/>
    </xf>
    <xf numFmtId="0" fontId="39" fillId="0" borderId="11" xfId="0" applyFont="1" applyFill="1" applyBorder="1" applyAlignment="1">
      <alignment vertical="center"/>
    </xf>
    <xf numFmtId="194" fontId="39" fillId="0" borderId="11" xfId="42" applyNumberFormat="1" applyFont="1" applyFill="1" applyBorder="1" applyAlignment="1">
      <alignment horizontal="center" vertical="center"/>
    </xf>
    <xf numFmtId="247" fontId="39" fillId="0" borderId="11" xfId="33" applyFont="1" applyFill="1" applyBorder="1" applyAlignment="1" applyProtection="1">
      <alignment horizontal="center"/>
      <protection/>
    </xf>
    <xf numFmtId="43" fontId="39" fillId="0" borderId="11" xfId="42" applyFont="1" applyFill="1" applyBorder="1" applyAlignment="1">
      <alignment horizontal="right" vertical="top" wrapText="1"/>
    </xf>
    <xf numFmtId="0" fontId="39" fillId="0" borderId="11" xfId="0" applyFont="1" applyFill="1" applyBorder="1" applyAlignment="1">
      <alignment vertical="center" wrapText="1"/>
    </xf>
    <xf numFmtId="0" fontId="38" fillId="0" borderId="15" xfId="0" applyFont="1" applyFill="1" applyBorder="1" applyAlignment="1">
      <alignment vertical="center" wrapText="1"/>
    </xf>
    <xf numFmtId="246" fontId="38" fillId="0" borderId="11" xfId="42" applyNumberFormat="1" applyFont="1" applyFill="1" applyBorder="1" applyAlignment="1">
      <alignment horizontal="center" vertical="center"/>
    </xf>
    <xf numFmtId="247" fontId="38" fillId="0" borderId="11" xfId="33" applyFont="1" applyFill="1" applyBorder="1" applyAlignment="1" applyProtection="1">
      <alignment horizontal="center"/>
      <protection/>
    </xf>
    <xf numFmtId="43" fontId="38" fillId="0" borderId="11" xfId="42" applyFont="1" applyFill="1" applyBorder="1" applyAlignment="1">
      <alignment horizontal="right" vertical="top" wrapText="1"/>
    </xf>
    <xf numFmtId="246" fontId="39" fillId="0" borderId="11" xfId="42" applyNumberFormat="1" applyFont="1" applyFill="1" applyBorder="1" applyAlignment="1">
      <alignment horizontal="center" vertical="center"/>
    </xf>
    <xf numFmtId="247" fontId="40" fillId="0" borderId="11" xfId="33" applyFont="1" applyFill="1" applyBorder="1" applyAlignment="1" applyProtection="1">
      <alignment horizontal="center"/>
      <protection/>
    </xf>
    <xf numFmtId="0" fontId="39" fillId="0" borderId="28" xfId="0" applyFont="1" applyFill="1" applyBorder="1" applyAlignment="1">
      <alignment horizontal="center" vertical="center"/>
    </xf>
    <xf numFmtId="0" fontId="39" fillId="0" borderId="29" xfId="0" applyFont="1" applyFill="1" applyBorder="1" applyAlignment="1">
      <alignment horizontal="center" vertical="center"/>
    </xf>
    <xf numFmtId="0" fontId="39" fillId="0" borderId="11" xfId="0" applyFont="1" applyFill="1" applyBorder="1" applyAlignment="1">
      <alignment horizontal="center" vertical="center"/>
    </xf>
    <xf numFmtId="43" fontId="39" fillId="0" borderId="30" xfId="44" applyFont="1" applyFill="1" applyBorder="1" applyAlignment="1">
      <alignment horizontal="center" vertical="center"/>
    </xf>
    <xf numFmtId="43" fontId="39" fillId="0" borderId="11" xfId="42" applyFont="1" applyBorder="1" applyAlignment="1">
      <alignment horizontal="center" vertical="center" wrapText="1"/>
    </xf>
    <xf numFmtId="3" fontId="39" fillId="0" borderId="11" xfId="0" applyNumberFormat="1" applyFont="1" applyBorder="1" applyAlignment="1">
      <alignment horizontal="center" vertical="center" wrapText="1"/>
    </xf>
    <xf numFmtId="249" fontId="39" fillId="0" borderId="27" xfId="0" applyNumberFormat="1" applyFont="1" applyFill="1" applyBorder="1" applyAlignment="1">
      <alignment horizontal="right" vertical="center"/>
    </xf>
    <xf numFmtId="249" fontId="39" fillId="0" borderId="16" xfId="42" applyNumberFormat="1" applyFont="1" applyFill="1" applyBorder="1" applyAlignment="1">
      <alignment horizontal="right" vertical="center"/>
    </xf>
    <xf numFmtId="249" fontId="39" fillId="0" borderId="30" xfId="0" applyNumberFormat="1" applyFont="1" applyFill="1" applyBorder="1" applyAlignment="1">
      <alignment horizontal="right" vertical="center"/>
    </xf>
    <xf numFmtId="249" fontId="39" fillId="0" borderId="31" xfId="0" applyNumberFormat="1" applyFont="1" applyFill="1" applyBorder="1" applyAlignment="1">
      <alignment horizontal="right" vertical="center"/>
    </xf>
    <xf numFmtId="249" fontId="39" fillId="0" borderId="32" xfId="0" applyNumberFormat="1" applyFont="1" applyFill="1" applyBorder="1" applyAlignment="1">
      <alignment horizontal="right" vertical="center"/>
    </xf>
    <xf numFmtId="249" fontId="39" fillId="0" borderId="17" xfId="0" applyNumberFormat="1" applyFont="1" applyFill="1" applyBorder="1" applyAlignment="1">
      <alignment horizontal="right" vertical="center"/>
    </xf>
    <xf numFmtId="43" fontId="39" fillId="0" borderId="11" xfId="42" applyFont="1" applyBorder="1" applyAlignment="1">
      <alignment horizontal="right" vertical="center" wrapText="1"/>
    </xf>
    <xf numFmtId="43" fontId="29" fillId="0" borderId="11" xfId="44" applyFont="1" applyBorder="1" applyAlignment="1">
      <alignment horizontal="right" vertical="center" wrapText="1"/>
    </xf>
    <xf numFmtId="0" fontId="29" fillId="0" borderId="11" xfId="0" applyFont="1" applyBorder="1" applyAlignment="1">
      <alignment horizontal="center" vertical="center" wrapText="1"/>
    </xf>
    <xf numFmtId="0" fontId="28" fillId="0" borderId="0" xfId="54" applyFont="1" applyFill="1" applyAlignment="1">
      <alignment horizontal="center"/>
      <protection/>
    </xf>
    <xf numFmtId="0" fontId="32" fillId="0" borderId="0" xfId="54" applyFont="1" applyFill="1" applyAlignment="1">
      <alignment horizontal="center"/>
      <protection/>
    </xf>
    <xf numFmtId="0" fontId="34" fillId="0" borderId="0" xfId="54" applyFont="1" applyFill="1" applyAlignment="1" applyProtection="1">
      <alignment horizontal="center"/>
      <protection locked="0"/>
    </xf>
    <xf numFmtId="3" fontId="31" fillId="0" borderId="33" xfId="0" applyNumberFormat="1" applyFont="1" applyFill="1" applyBorder="1" applyAlignment="1" applyProtection="1">
      <alignment horizontal="center"/>
      <protection/>
    </xf>
    <xf numFmtId="3" fontId="31" fillId="0" borderId="34" xfId="0" applyNumberFormat="1" applyFont="1" applyFill="1" applyBorder="1" applyAlignment="1" applyProtection="1">
      <alignment horizontal="center"/>
      <protection/>
    </xf>
    <xf numFmtId="3" fontId="31" fillId="0" borderId="35" xfId="0" applyNumberFormat="1" applyFont="1" applyFill="1" applyBorder="1" applyAlignment="1" applyProtection="1">
      <alignment horizontal="center"/>
      <protection/>
    </xf>
    <xf numFmtId="0" fontId="31" fillId="0" borderId="23" xfId="0" applyFont="1" applyFill="1" applyBorder="1" applyAlignment="1" applyProtection="1">
      <alignment horizontal="left"/>
      <protection/>
    </xf>
    <xf numFmtId="0" fontId="31" fillId="0" borderId="24" xfId="0" applyFont="1" applyFill="1" applyBorder="1" applyAlignment="1" applyProtection="1">
      <alignment horizontal="left"/>
      <protection/>
    </xf>
    <xf numFmtId="0" fontId="31" fillId="0" borderId="0" xfId="0" applyFont="1" applyAlignment="1" applyProtection="1">
      <alignment horizontal="center"/>
      <protection/>
    </xf>
    <xf numFmtId="0" fontId="29" fillId="0" borderId="0" xfId="0" applyFont="1" applyAlignment="1" applyProtection="1">
      <alignment horizontal="center"/>
      <protection/>
    </xf>
    <xf numFmtId="0" fontId="28" fillId="0" borderId="23" xfId="0" applyFont="1" applyFill="1" applyBorder="1" applyAlignment="1" applyProtection="1">
      <alignment horizontal="center"/>
      <protection/>
    </xf>
    <xf numFmtId="0" fontId="28" fillId="0" borderId="24" xfId="0" applyFont="1" applyFill="1" applyBorder="1" applyAlignment="1" applyProtection="1">
      <alignment horizontal="center"/>
      <protection/>
    </xf>
    <xf numFmtId="0" fontId="28" fillId="0" borderId="25" xfId="0" applyFont="1" applyFill="1" applyBorder="1" applyAlignment="1" applyProtection="1">
      <alignment horizontal="center"/>
      <protection/>
    </xf>
    <xf numFmtId="0" fontId="31" fillId="0" borderId="15" xfId="0" applyFont="1" applyFill="1" applyBorder="1" applyAlignment="1" applyProtection="1">
      <alignment horizontal="left"/>
      <protection/>
    </xf>
    <xf numFmtId="0" fontId="29" fillId="0" borderId="16" xfId="0" applyFont="1" applyFill="1" applyBorder="1" applyAlignment="1">
      <alignment/>
    </xf>
    <xf numFmtId="0" fontId="29" fillId="0" borderId="17" xfId="0" applyFont="1" applyFill="1" applyBorder="1" applyAlignment="1">
      <alignment/>
    </xf>
    <xf numFmtId="3" fontId="31" fillId="0" borderId="36" xfId="0" applyNumberFormat="1" applyFont="1" applyFill="1" applyBorder="1" applyAlignment="1" applyProtection="1">
      <alignment horizontal="center"/>
      <protection/>
    </xf>
    <xf numFmtId="0" fontId="29" fillId="0" borderId="37" xfId="0" applyFont="1" applyFill="1" applyBorder="1" applyAlignment="1">
      <alignment/>
    </xf>
    <xf numFmtId="0" fontId="29" fillId="0" borderId="38" xfId="0" applyFont="1" applyFill="1" applyBorder="1" applyAlignment="1">
      <alignment/>
    </xf>
    <xf numFmtId="0" fontId="31" fillId="0" borderId="25" xfId="0" applyFont="1" applyFill="1" applyBorder="1" applyAlignment="1" applyProtection="1">
      <alignment horizontal="left"/>
      <protection/>
    </xf>
    <xf numFmtId="3" fontId="29" fillId="0" borderId="21" xfId="0" applyNumberFormat="1" applyFont="1" applyFill="1" applyBorder="1" applyAlignment="1" applyProtection="1">
      <alignment horizontal="center"/>
      <protection/>
    </xf>
    <xf numFmtId="3" fontId="29" fillId="0" borderId="0" xfId="0" applyNumberFormat="1" applyFont="1" applyFill="1" applyBorder="1" applyAlignment="1" applyProtection="1">
      <alignment horizontal="center"/>
      <protection/>
    </xf>
    <xf numFmtId="3" fontId="29" fillId="0" borderId="22" xfId="0" applyNumberFormat="1" applyFont="1" applyFill="1" applyBorder="1" applyAlignment="1" applyProtection="1">
      <alignment horizontal="center"/>
      <protection/>
    </xf>
    <xf numFmtId="0" fontId="29" fillId="0" borderId="21" xfId="0" applyFont="1" applyFill="1" applyBorder="1" applyAlignment="1" applyProtection="1">
      <alignment horizontal="left"/>
      <protection/>
    </xf>
    <xf numFmtId="0" fontId="29" fillId="0" borderId="0" xfId="0" applyFont="1" applyFill="1" applyBorder="1" applyAlignment="1" applyProtection="1">
      <alignment horizontal="left"/>
      <protection/>
    </xf>
    <xf numFmtId="0" fontId="29" fillId="0" borderId="22" xfId="0" applyFont="1" applyFill="1" applyBorder="1" applyAlignment="1" applyProtection="1">
      <alignment horizontal="left"/>
      <protection/>
    </xf>
    <xf numFmtId="0" fontId="28" fillId="0" borderId="0" xfId="0" applyFont="1" applyAlignment="1" applyProtection="1">
      <alignment horizontal="center"/>
      <protection/>
    </xf>
    <xf numFmtId="0" fontId="30" fillId="0" borderId="0" xfId="0" applyFont="1" applyBorder="1" applyAlignment="1" applyProtection="1">
      <alignment horizontal="center"/>
      <protection/>
    </xf>
    <xf numFmtId="0" fontId="31" fillId="0" borderId="26" xfId="0" applyFont="1" applyFill="1" applyBorder="1" applyAlignment="1" applyProtection="1">
      <alignment horizontal="center"/>
      <protection/>
    </xf>
    <xf numFmtId="0" fontId="31" fillId="0" borderId="19" xfId="0" applyFont="1" applyFill="1" applyBorder="1" applyAlignment="1" applyProtection="1">
      <alignment horizontal="center"/>
      <protection/>
    </xf>
    <xf numFmtId="0" fontId="31" fillId="0" borderId="20" xfId="0" applyFont="1" applyFill="1" applyBorder="1" applyAlignment="1" applyProtection="1">
      <alignment horizontal="center"/>
      <protection/>
    </xf>
    <xf numFmtId="0" fontId="31" fillId="0" borderId="12" xfId="0" applyFont="1" applyFill="1" applyBorder="1" applyAlignment="1" applyProtection="1">
      <alignment horizontal="center"/>
      <protection/>
    </xf>
    <xf numFmtId="3" fontId="31" fillId="0" borderId="37" xfId="0" applyNumberFormat="1" applyFont="1" applyFill="1" applyBorder="1" applyAlignment="1" applyProtection="1">
      <alignment horizontal="center"/>
      <protection/>
    </xf>
    <xf numFmtId="3" fontId="31" fillId="0" borderId="38" xfId="0" applyNumberFormat="1" applyFont="1" applyFill="1" applyBorder="1" applyAlignment="1" applyProtection="1">
      <alignment horizontal="center"/>
      <protection/>
    </xf>
    <xf numFmtId="0" fontId="31" fillId="0" borderId="26" xfId="0" applyFont="1" applyFill="1" applyBorder="1" applyAlignment="1" applyProtection="1">
      <alignment horizontal="left"/>
      <protection/>
    </xf>
    <xf numFmtId="0" fontId="31" fillId="0" borderId="19" xfId="0" applyFont="1" applyFill="1" applyBorder="1" applyAlignment="1" applyProtection="1">
      <alignment horizontal="left"/>
      <protection/>
    </xf>
    <xf numFmtId="0" fontId="31" fillId="0" borderId="20" xfId="0" applyFont="1" applyFill="1" applyBorder="1" applyAlignment="1" applyProtection="1">
      <alignment horizontal="left"/>
      <protection/>
    </xf>
    <xf numFmtId="194" fontId="30" fillId="0" borderId="15" xfId="0" applyNumberFormat="1" applyFont="1" applyFill="1" applyBorder="1" applyAlignment="1" applyProtection="1">
      <alignment horizontal="center"/>
      <protection hidden="1"/>
    </xf>
    <xf numFmtId="194" fontId="30" fillId="0" borderId="17" xfId="0" applyNumberFormat="1" applyFont="1" applyFill="1" applyBorder="1" applyAlignment="1" applyProtection="1">
      <alignment horizontal="center"/>
      <protection hidden="1"/>
    </xf>
    <xf numFmtId="0" fontId="31" fillId="0" borderId="15" xfId="0" applyFont="1" applyFill="1" applyBorder="1" applyAlignment="1" applyProtection="1">
      <alignment horizontal="center"/>
      <protection hidden="1"/>
    </xf>
    <xf numFmtId="0" fontId="31" fillId="0" borderId="17" xfId="0" applyFont="1" applyFill="1" applyBorder="1" applyAlignment="1" applyProtection="1">
      <alignment horizontal="center"/>
      <protection hidden="1"/>
    </xf>
    <xf numFmtId="0" fontId="29" fillId="0" borderId="15" xfId="0" applyFont="1" applyFill="1" applyBorder="1" applyAlignment="1" applyProtection="1">
      <alignment horizontal="left"/>
      <protection hidden="1"/>
    </xf>
    <xf numFmtId="0" fontId="29" fillId="0" borderId="16" xfId="0" applyFont="1" applyFill="1" applyBorder="1" applyAlignment="1" applyProtection="1">
      <alignment horizontal="left"/>
      <protection hidden="1"/>
    </xf>
    <xf numFmtId="0" fontId="29" fillId="0" borderId="17" xfId="0" applyFont="1" applyFill="1" applyBorder="1" applyAlignment="1" applyProtection="1">
      <alignment horizontal="left"/>
      <protection hidden="1"/>
    </xf>
    <xf numFmtId="0" fontId="31" fillId="0" borderId="15" xfId="0" applyFont="1" applyFill="1" applyBorder="1" applyAlignment="1" applyProtection="1">
      <alignment horizontal="left"/>
      <protection hidden="1"/>
    </xf>
    <xf numFmtId="0" fontId="31" fillId="0" borderId="16" xfId="0" applyFont="1" applyFill="1" applyBorder="1" applyAlignment="1" applyProtection="1">
      <alignment horizontal="left"/>
      <protection hidden="1"/>
    </xf>
    <xf numFmtId="0" fontId="31" fillId="0" borderId="17" xfId="0" applyFont="1" applyFill="1" applyBorder="1" applyAlignment="1" applyProtection="1">
      <alignment horizontal="left"/>
      <protection hidden="1"/>
    </xf>
    <xf numFmtId="0" fontId="31" fillId="0" borderId="23" xfId="0" applyFont="1" applyFill="1" applyBorder="1" applyAlignment="1" applyProtection="1">
      <alignment horizontal="center"/>
      <protection hidden="1"/>
    </xf>
    <xf numFmtId="0" fontId="31" fillId="0" borderId="24" xfId="0" applyFont="1" applyFill="1" applyBorder="1" applyAlignment="1" applyProtection="1">
      <alignment horizontal="center"/>
      <protection hidden="1"/>
    </xf>
    <xf numFmtId="0" fontId="31" fillId="0" borderId="25" xfId="0" applyFont="1" applyFill="1" applyBorder="1" applyAlignment="1" applyProtection="1">
      <alignment horizontal="center"/>
      <protection hidden="1"/>
    </xf>
    <xf numFmtId="0" fontId="28" fillId="0" borderId="0" xfId="0" applyFont="1" applyAlignment="1" applyProtection="1">
      <alignment horizontal="center"/>
      <protection hidden="1"/>
    </xf>
    <xf numFmtId="0" fontId="30" fillId="0" borderId="0" xfId="0" applyFont="1" applyBorder="1" applyAlignment="1" applyProtection="1">
      <alignment horizontal="center"/>
      <protection hidden="1"/>
    </xf>
    <xf numFmtId="0" fontId="31" fillId="0" borderId="26" xfId="0" applyFont="1" applyFill="1" applyBorder="1" applyAlignment="1" applyProtection="1">
      <alignment horizontal="center"/>
      <protection hidden="1"/>
    </xf>
    <xf numFmtId="0" fontId="31" fillId="0" borderId="19" xfId="0" applyFont="1" applyFill="1" applyBorder="1" applyAlignment="1" applyProtection="1">
      <alignment horizontal="center"/>
      <protection hidden="1"/>
    </xf>
    <xf numFmtId="0" fontId="31" fillId="0" borderId="20" xfId="0" applyFont="1" applyFill="1" applyBorder="1" applyAlignment="1" applyProtection="1">
      <alignment horizontal="center"/>
      <protection hidden="1"/>
    </xf>
    <xf numFmtId="0" fontId="30" fillId="0" borderId="0" xfId="0" applyFont="1" applyAlignment="1">
      <alignment horizontal="center"/>
    </xf>
    <xf numFmtId="0" fontId="30" fillId="0" borderId="0" xfId="0" applyFont="1" applyBorder="1" applyAlignment="1">
      <alignment horizontal="center"/>
    </xf>
    <xf numFmtId="43" fontId="31" fillId="0" borderId="15" xfId="44" applyFont="1" applyFill="1" applyBorder="1" applyAlignment="1">
      <alignment horizontal="center"/>
    </xf>
    <xf numFmtId="43" fontId="31" fillId="0" borderId="17" xfId="44" applyFont="1" applyFill="1" applyBorder="1" applyAlignment="1">
      <alignment horizontal="center"/>
    </xf>
    <xf numFmtId="0" fontId="31" fillId="0" borderId="12" xfId="0" applyFont="1" applyFill="1" applyBorder="1" applyAlignment="1">
      <alignment horizontal="center" vertical="center"/>
    </xf>
    <xf numFmtId="0" fontId="31" fillId="0" borderId="14" xfId="0" applyFont="1" applyFill="1" applyBorder="1" applyAlignment="1">
      <alignment horizontal="center" vertical="center"/>
    </xf>
    <xf numFmtId="43" fontId="31" fillId="0" borderId="12" xfId="44" applyFont="1" applyFill="1" applyBorder="1" applyAlignment="1">
      <alignment horizontal="center" vertical="center"/>
    </xf>
    <xf numFmtId="43" fontId="31" fillId="0" borderId="14" xfId="44" applyFont="1" applyFill="1" applyBorder="1" applyAlignment="1">
      <alignment horizontal="center" vertical="center"/>
    </xf>
    <xf numFmtId="0" fontId="7" fillId="0" borderId="0" xfId="53" applyFont="1" applyFill="1" applyBorder="1" applyAlignment="1">
      <alignment horizontal="center" vertical="top"/>
      <protection/>
    </xf>
    <xf numFmtId="0" fontId="1" fillId="0" borderId="0" xfId="53" applyFont="1" applyFill="1" applyBorder="1" applyAlignment="1">
      <alignment horizontal="center" vertical="top"/>
      <protection/>
    </xf>
    <xf numFmtId="0" fontId="3" fillId="0" borderId="26" xfId="53" applyFont="1" applyFill="1" applyBorder="1" applyAlignment="1">
      <alignment horizontal="left" vertical="top"/>
      <protection/>
    </xf>
    <xf numFmtId="0" fontId="3" fillId="0" borderId="19" xfId="53" applyFont="1" applyFill="1" applyBorder="1" applyAlignment="1">
      <alignment horizontal="left" vertical="top"/>
      <protection/>
    </xf>
    <xf numFmtId="0" fontId="2" fillId="16" borderId="26" xfId="53" applyFont="1" applyFill="1" applyBorder="1" applyAlignment="1">
      <alignment horizontal="center" vertical="top"/>
      <protection/>
    </xf>
    <xf numFmtId="0" fontId="0" fillId="16" borderId="20" xfId="53" applyFill="1" applyBorder="1">
      <alignment/>
      <protection/>
    </xf>
    <xf numFmtId="0" fontId="2" fillId="16" borderId="19" xfId="53" applyFont="1" applyFill="1" applyBorder="1" applyAlignment="1">
      <alignment horizontal="center" vertical="top"/>
      <protection/>
    </xf>
    <xf numFmtId="0" fontId="2" fillId="16" borderId="20" xfId="53" applyFont="1" applyFill="1" applyBorder="1" applyAlignment="1">
      <alignment horizontal="center" vertical="top"/>
      <protection/>
    </xf>
    <xf numFmtId="0" fontId="2" fillId="16" borderId="21" xfId="53" applyFont="1" applyFill="1" applyBorder="1" applyAlignment="1">
      <alignment horizontal="center" vertical="top"/>
      <protection/>
    </xf>
    <xf numFmtId="0" fontId="2" fillId="16" borderId="22" xfId="53" applyFont="1" applyFill="1" applyBorder="1" applyAlignment="1">
      <alignment horizontal="center" vertical="top"/>
      <protection/>
    </xf>
    <xf numFmtId="0" fontId="2" fillId="16" borderId="23" xfId="53" applyFont="1" applyFill="1" applyBorder="1" applyAlignment="1">
      <alignment horizontal="center" vertical="top"/>
      <protection/>
    </xf>
    <xf numFmtId="0" fontId="2" fillId="16" borderId="25" xfId="53" applyFont="1" applyFill="1" applyBorder="1" applyAlignment="1">
      <alignment horizontal="center" vertical="top"/>
      <protection/>
    </xf>
    <xf numFmtId="0" fontId="0" fillId="16" borderId="22" xfId="53" applyFill="1" applyBorder="1">
      <alignment/>
      <protection/>
    </xf>
    <xf numFmtId="0" fontId="2" fillId="16" borderId="21" xfId="53" applyFont="1" applyFill="1" applyBorder="1" applyAlignment="1">
      <alignment horizontal="center"/>
      <protection/>
    </xf>
    <xf numFmtId="0" fontId="2" fillId="16" borderId="24" xfId="53" applyFont="1" applyFill="1" applyBorder="1" applyAlignment="1">
      <alignment horizontal="center"/>
      <protection/>
    </xf>
    <xf numFmtId="0" fontId="2" fillId="16" borderId="25" xfId="53" applyFont="1" applyFill="1" applyBorder="1" applyAlignment="1">
      <alignment horizontal="center"/>
      <protection/>
    </xf>
    <xf numFmtId="0" fontId="0" fillId="16" borderId="25" xfId="53" applyFill="1" applyBorder="1">
      <alignment/>
      <protection/>
    </xf>
    <xf numFmtId="201" fontId="2" fillId="0" borderId="11" xfId="53" applyNumberFormat="1" applyFont="1" applyFill="1" applyBorder="1" applyAlignment="1">
      <alignment horizontal="center" vertical="top"/>
      <protection/>
    </xf>
    <xf numFmtId="201" fontId="2" fillId="0" borderId="15" xfId="53" applyNumberFormat="1" applyFont="1" applyFill="1" applyBorder="1" applyAlignment="1">
      <alignment horizontal="center" vertical="top"/>
      <protection/>
    </xf>
    <xf numFmtId="201" fontId="2" fillId="0" borderId="17" xfId="53" applyNumberFormat="1" applyFont="1" applyFill="1" applyBorder="1" applyAlignment="1">
      <alignment horizontal="center" vertical="top"/>
      <protection/>
    </xf>
    <xf numFmtId="201" fontId="3" fillId="0" borderId="15" xfId="53" applyNumberFormat="1" applyFont="1" applyFill="1" applyBorder="1" applyAlignment="1">
      <alignment horizontal="center" vertical="center"/>
      <protection/>
    </xf>
    <xf numFmtId="201" fontId="3" fillId="0" borderId="17" xfId="53" applyNumberFormat="1" applyFont="1" applyFill="1" applyBorder="1" applyAlignment="1">
      <alignment horizontal="center" vertical="center"/>
      <protection/>
    </xf>
    <xf numFmtId="201" fontId="8" fillId="0" borderId="0" xfId="53" applyNumberFormat="1" applyFont="1" applyFill="1" applyBorder="1" applyAlignment="1">
      <alignment horizontal="center" vertical="top"/>
      <protection/>
    </xf>
    <xf numFmtId="0" fontId="2" fillId="16" borderId="26" xfId="53" applyFont="1" applyFill="1" applyBorder="1" applyAlignment="1">
      <alignment horizontal="center" vertical="center"/>
      <protection/>
    </xf>
    <xf numFmtId="0" fontId="2" fillId="16" borderId="20" xfId="53" applyFont="1" applyFill="1" applyBorder="1" applyAlignment="1">
      <alignment horizontal="center" vertical="center"/>
      <protection/>
    </xf>
    <xf numFmtId="0" fontId="2" fillId="16" borderId="21" xfId="53" applyFont="1" applyFill="1" applyBorder="1" applyAlignment="1">
      <alignment horizontal="center" vertical="center"/>
      <protection/>
    </xf>
    <xf numFmtId="0" fontId="2" fillId="16" borderId="22" xfId="53" applyFont="1" applyFill="1" applyBorder="1" applyAlignment="1">
      <alignment horizontal="center" vertical="center"/>
      <protection/>
    </xf>
    <xf numFmtId="0" fontId="2" fillId="16" borderId="23" xfId="53" applyFont="1" applyFill="1" applyBorder="1" applyAlignment="1">
      <alignment horizontal="center" vertical="center"/>
      <protection/>
    </xf>
    <xf numFmtId="0" fontId="2" fillId="16" borderId="25" xfId="53" applyFont="1" applyFill="1" applyBorder="1" applyAlignment="1">
      <alignment horizontal="center" vertical="center"/>
      <protection/>
    </xf>
    <xf numFmtId="0" fontId="2" fillId="16" borderId="0" xfId="53" applyFont="1" applyFill="1" applyBorder="1" applyAlignment="1">
      <alignment horizontal="center" vertical="top"/>
      <protection/>
    </xf>
    <xf numFmtId="0" fontId="2" fillId="16" borderId="24" xfId="53" applyFont="1" applyFill="1" applyBorder="1" applyAlignment="1">
      <alignment horizontal="center" vertical="top"/>
      <protection/>
    </xf>
    <xf numFmtId="201" fontId="2" fillId="0" borderId="26" xfId="53" applyNumberFormat="1" applyFont="1" applyFill="1" applyBorder="1" applyAlignment="1">
      <alignment horizontal="center" vertical="top"/>
      <protection/>
    </xf>
    <xf numFmtId="201" fontId="2" fillId="0" borderId="20" xfId="53" applyNumberFormat="1" applyFont="1" applyFill="1" applyBorder="1" applyAlignment="1">
      <alignment horizontal="center" vertical="top"/>
      <protection/>
    </xf>
    <xf numFmtId="201" fontId="2" fillId="0" borderId="21" xfId="53" applyNumberFormat="1" applyFont="1" applyFill="1" applyBorder="1" applyAlignment="1">
      <alignment horizontal="center" vertical="top"/>
      <protection/>
    </xf>
    <xf numFmtId="201" fontId="2" fillId="0" borderId="22" xfId="53" applyNumberFormat="1" applyFont="1" applyFill="1" applyBorder="1" applyAlignment="1">
      <alignment horizontal="center" vertical="top"/>
      <protection/>
    </xf>
    <xf numFmtId="0" fontId="3" fillId="0" borderId="0" xfId="53" applyFont="1" applyFill="1" applyAlignment="1">
      <alignment horizontal="center"/>
      <protection/>
    </xf>
    <xf numFmtId="49" fontId="2" fillId="0" borderId="0" xfId="53" applyNumberFormat="1" applyFont="1" applyFill="1" applyBorder="1" applyAlignment="1">
      <alignment horizontal="center" vertical="top"/>
      <protection/>
    </xf>
    <xf numFmtId="201" fontId="2" fillId="0" borderId="23" xfId="53" applyNumberFormat="1" applyFont="1" applyFill="1" applyBorder="1" applyAlignment="1">
      <alignment horizontal="center" vertical="top"/>
      <protection/>
    </xf>
    <xf numFmtId="201" fontId="2" fillId="0" borderId="25" xfId="53" applyNumberFormat="1" applyFont="1" applyFill="1" applyBorder="1" applyAlignment="1">
      <alignment horizontal="center" vertical="top"/>
      <protection/>
    </xf>
    <xf numFmtId="0" fontId="0" fillId="0" borderId="0" xfId="0" applyAlignment="1">
      <alignment horizontal="left"/>
    </xf>
  </cellXfs>
  <cellStyles count="6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2" xfId="33"/>
    <cellStyle name="Comma 2 2" xfId="34"/>
    <cellStyle name="Comma 3" xfId="35"/>
    <cellStyle name="Followed Hyperlink" xfId="36"/>
    <cellStyle name="Hyperlink" xfId="37"/>
    <cellStyle name="Normal 2" xfId="38"/>
    <cellStyle name="การคำนวณ" xfId="39"/>
    <cellStyle name="ข้อความเตือน" xfId="40"/>
    <cellStyle name="ข้อความอธิบาย" xfId="41"/>
    <cellStyle name="เครื่องหมายจุลภาค 2 2" xfId="42"/>
    <cellStyle name="เครื่องหมายจุลภาค 4" xfId="43"/>
    <cellStyle name="Comma" xfId="44"/>
    <cellStyle name="Comma [0]" xfId="45"/>
    <cellStyle name="ชื่อเรื่อง" xfId="46"/>
    <cellStyle name="เซลล์ตรวจสอบ" xfId="47"/>
    <cellStyle name="เซลล์ที่มีการเชื่อมโยง" xfId="48"/>
    <cellStyle name="เซลล์ที่มีลิงก์" xfId="49"/>
    <cellStyle name="ดี" xfId="50"/>
    <cellStyle name="ปกติ 2" xfId="51"/>
    <cellStyle name="ปกติ 2 2" xfId="52"/>
    <cellStyle name="ปกติ 2 3" xfId="53"/>
    <cellStyle name="ปกติ 4" xfId="54"/>
    <cellStyle name="ป้อนค่า" xfId="55"/>
    <cellStyle name="ปานกลาง" xfId="56"/>
    <cellStyle name="Percent" xfId="57"/>
    <cellStyle name="ผลรวม" xfId="58"/>
    <cellStyle name="แย่" xfId="59"/>
    <cellStyle name="Currency" xfId="60"/>
    <cellStyle name="Currency [0]" xfId="61"/>
    <cellStyle name="ส่วนที่ถูกเน้น1" xfId="62"/>
    <cellStyle name="ส่วนที่ถูกเน้น2" xfId="63"/>
    <cellStyle name="ส่วนที่ถูกเน้น3" xfId="64"/>
    <cellStyle name="ส่วนที่ถูกเน้น4" xfId="65"/>
    <cellStyle name="ส่วนที่ถูกเน้น5" xfId="66"/>
    <cellStyle name="ส่วนที่ถูกเน้น6" xfId="67"/>
    <cellStyle name="แสดงผล" xfId="68"/>
    <cellStyle name="หมายเหตุ" xfId="69"/>
    <cellStyle name="หัวเรื่อง 1" xfId="70"/>
    <cellStyle name="หัวเรื่อง 2" xfId="71"/>
    <cellStyle name="หัวเรื่อง 3" xfId="72"/>
    <cellStyle name="หัวเรื่อง 4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externalLink" Target="externalLinks/externalLink5.xml" /><Relationship Id="rId15" Type="http://schemas.openxmlformats.org/officeDocument/2006/relationships/externalLink" Target="externalLinks/externalLink6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533400</xdr:colOff>
      <xdr:row>0</xdr:row>
      <xdr:rowOff>0</xdr:rowOff>
    </xdr:from>
    <xdr:to>
      <xdr:col>6</xdr:col>
      <xdr:colOff>28575</xdr:colOff>
      <xdr:row>6</xdr:row>
      <xdr:rowOff>266700</xdr:rowOff>
    </xdr:to>
    <xdr:pic>
      <xdr:nvPicPr>
        <xdr:cNvPr id="1" name="Picture 3" descr="โลโก้ มหาฯลัย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62200" y="0"/>
          <a:ext cx="1323975" cy="1924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161925</xdr:colOff>
      <xdr:row>3</xdr:row>
      <xdr:rowOff>0</xdr:rowOff>
    </xdr:to>
    <xdr:pic>
      <xdr:nvPicPr>
        <xdr:cNvPr id="1" name="Picture 12" descr="โลโก้ มหาฯลัย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1</xdr:col>
      <xdr:colOff>171450</xdr:colOff>
      <xdr:row>3</xdr:row>
      <xdr:rowOff>0</xdr:rowOff>
    </xdr:to>
    <xdr:pic>
      <xdr:nvPicPr>
        <xdr:cNvPr id="1" name="Picture 7" descr="โลโก้ มหาฯลัย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6572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114300</xdr:colOff>
      <xdr:row>2</xdr:row>
      <xdr:rowOff>295275</xdr:rowOff>
    </xdr:to>
    <xdr:pic>
      <xdr:nvPicPr>
        <xdr:cNvPr id="1" name="Picture 4" descr="โลโก้ มหาฯลัย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286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114300</xdr:colOff>
      <xdr:row>2</xdr:row>
      <xdr:rowOff>295275</xdr:rowOff>
    </xdr:to>
    <xdr:pic>
      <xdr:nvPicPr>
        <xdr:cNvPr id="1" name="Picture 4" descr="โลโก้ มหาฯลัย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286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actor%20F\Fbuild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actor%20F\Fbuild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kannika\&#3591;&#3634;&#3609;%20&#3611;&#3637;%202557\&#3648;&#3604;&#3639;&#3629;&#3609;%20&#3605;.&#3588;%2057\&#3611;&#3619;&#3633;&#3610;&#3611;&#3619;&#3640;&#3591;&#3627;&#3629;&#3614;&#3633;&#3585;&#3609;&#3633;&#3585;&#3624;&#3638;&#3585;&#3625;&#3634;\&#3611;&#3619;&#3633;&#3610;&#3611;&#3619;&#3640;&#3591;&#3627;&#3657;&#3629;&#3591;&#3609;&#3657;&#3635;&#3627;&#3629;&#3614;&#3633;&#3585;%20(&#3619;&#3634;&#3588;&#3634;&#3605;&#3634;&#3617;&#3626;&#3633;&#3597;&#3597;&#3634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kannika\&#3591;&#3634;&#3609;&#3611;&#3637;%202555\&#3648;&#3604;&#3639;&#3629;&#3609;%20&#3617;.&#3588;%2055\&#3591;&#3634;&#3609;&#3606;&#3609;&#3609;%20&#3588;&#3626;&#3621;\&#3591;&#3634;&#3609;&#3606;&#3609;&#3609;&#3588;&#3629;&#3609;&#3585;&#3619;&#3637;&#3605;&#3648;&#3626;&#3619;&#3636;&#3617;&#3648;&#3627;&#3621;&#3655;&#3585;%20(&#3619;&#3634;&#3588;&#3634;&#3585;&#3621;&#3634;&#3591;)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kannika\&#3591;&#3634;&#3609;%20&#3611;&#3637;%202558\&#3648;&#3604;&#3639;&#3629;&#3609;%20&#3614;.&#3588;%2058\&#3629;&#3634;&#3588;&#3634;&#3619;&#3624;&#3641;&#3609;&#3618;&#3660;&#3614;&#3633;&#3602;&#3609;&#3634;&#3607;&#3619;&#3633;&#3614;&#3618;&#3634;&#3585;&#3619;&#3617;&#3609;&#3640;&#3625;&#3618;&#3660;&#3616;&#3641;&#3617;&#3636;&#3616;&#3634;&#3588;&#3629;&#3634;&#3648;&#3595;&#3637;&#3656;&#3618;&#3609;\&#3619;&#3634;&#3588;&#3634;&#3585;&#3621;&#3634;&#3591;&#3629;&#3634;&#3588;&#3634;&#3619;&#3624;&#3641;&#3609;&#3618;&#3660;&#3614;&#3633;&#3602;&#3609;&#3634;&#3607;&#3619;&#3633;&#3614;&#3618;&#3634;&#3585;&#3619;&#3617;&#3609;&#3640;&#3625;&#3618;&#3660;&#3616;&#3641;&#3617;&#3636;&#3616;&#3634;&#3588;&#3629;&#3634;&#3648;&#3595;&#3637;&#3656;&#3618;&#3609;%20(&#3607;&#3640;&#3656;&#3591;&#3585;&#3632;&#3650;&#3621;&#3656;)%20&#3588;&#3619;&#3633;&#3657;&#3591;&#3607;&#3637;&#3656;3%20(11%20&#3614;.&#3588;%2058)%20(&#3649;&#3585;&#3657;&#3652;&#3586;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RU\&#3591;&#3611;&#3617;.2564\&#3626;&#3636;&#3656;&#3591;&#3585;&#3656;&#3629;&#3631;\&#3605;&#3636;&#3604;&#3605;&#3633;&#3657;&#3591;&#3605;&#3634;&#3586;&#3656;&#3634;&#3618;&#3585;&#3633;&#3609;&#3609;&#3585;%20(15%20&#3614;.&#3588;%2063)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ปกและสารบัญ"/>
      <sheetName val="หลักเกณฑ์การใช้ฯ"/>
      <sheetName val="FACTOR F"/>
      <sheetName val=" อำนวยการ 1"/>
      <sheetName val="ดอกเบี้ย,กำไร"/>
      <sheetName val="ภาษี"/>
      <sheetName val="อำนวยการ 2"/>
      <sheetName val="ค่าอำนวยการก่อสร้างทั่วไป"/>
    </sheetNames>
    <sheetDataSet>
      <sheetData sheetId="2">
        <row r="5">
          <cell r="D5">
            <v>0</v>
          </cell>
        </row>
        <row r="6">
          <cell r="D6">
            <v>0</v>
          </cell>
        </row>
      </sheetData>
      <sheetData sheetId="4">
        <row r="52">
          <cell r="G52">
            <v>5</v>
          </cell>
        </row>
        <row r="53">
          <cell r="G53">
            <v>5</v>
          </cell>
        </row>
        <row r="54">
          <cell r="G54">
            <v>5</v>
          </cell>
        </row>
        <row r="55">
          <cell r="G55">
            <v>4.5</v>
          </cell>
        </row>
        <row r="56">
          <cell r="G56">
            <v>4.5</v>
          </cell>
        </row>
        <row r="57">
          <cell r="G57">
            <v>4.5</v>
          </cell>
        </row>
        <row r="58">
          <cell r="G58">
            <v>4.5</v>
          </cell>
        </row>
        <row r="59">
          <cell r="G59">
            <v>4</v>
          </cell>
        </row>
        <row r="60">
          <cell r="G60">
            <v>4</v>
          </cell>
        </row>
        <row r="61">
          <cell r="G61">
            <v>4</v>
          </cell>
        </row>
        <row r="62">
          <cell r="G62">
            <v>4</v>
          </cell>
        </row>
        <row r="63">
          <cell r="G63">
            <v>4</v>
          </cell>
        </row>
        <row r="64">
          <cell r="G64">
            <v>4</v>
          </cell>
        </row>
        <row r="65">
          <cell r="G65">
            <v>4</v>
          </cell>
        </row>
        <row r="66">
          <cell r="G66">
            <v>4</v>
          </cell>
        </row>
        <row r="67">
          <cell r="G67">
            <v>3.5</v>
          </cell>
        </row>
        <row r="68">
          <cell r="G68">
            <v>3.5</v>
          </cell>
        </row>
        <row r="69">
          <cell r="G69">
            <v>3.5</v>
          </cell>
        </row>
        <row r="70">
          <cell r="G70">
            <v>3.5</v>
          </cell>
        </row>
        <row r="71">
          <cell r="G71">
            <v>3.5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ปกและสารบัญ"/>
      <sheetName val="หลักเกณฑ์การใช้ฯ"/>
      <sheetName val="FACTOR F"/>
      <sheetName val=" อำนวยการ 1"/>
      <sheetName val="ดอกเบี้ย,กำไร"/>
      <sheetName val="ภาษี"/>
      <sheetName val="อำนวยการ 2"/>
      <sheetName val="ค่าอำนวยการก่อสร้างทั่วไป"/>
    </sheetNames>
    <sheetDataSet>
      <sheetData sheetId="2">
        <row r="6">
          <cell r="I6">
            <v>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ปก"/>
      <sheetName val="สรุป"/>
      <sheetName val="สรุปวัสดุ"/>
      <sheetName val="รายละเอียด"/>
      <sheetName val="รายละเอียด (2)"/>
      <sheetName val="FACTOR F อาคาร "/>
      <sheetName val="DATA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ปก"/>
      <sheetName val="สรุป"/>
      <sheetName val="สรุปวัสดุ"/>
      <sheetName val="รายละเอียด"/>
      <sheetName val="FACTOR F อาคาร"/>
      <sheetName val="DATA"/>
    </sheetNames>
    <sheetDataSet>
      <sheetData sheetId="1">
        <row r="3">
          <cell r="A3" t="str">
            <v>มหาวิทยาลัยราชภัฏอุตรดิตถ์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ปก"/>
      <sheetName val="สรุป"/>
      <sheetName val="สรุปวัสดุ"/>
      <sheetName val="งานโครงสร้าง 34"/>
      <sheetName val="งานสถาปัตย์ 52"/>
      <sheetName val="งานสุขาภิบาล59"/>
      <sheetName val="งานไฟฟ้า 92"/>
      <sheetName val="งานปรับอากาศ98"/>
      <sheetName val="ถนนทางเท้า"/>
      <sheetName val="ตกแต่งภายใน"/>
      <sheetName val="FACTOR F อาคาร "/>
      <sheetName val="ภูมิทัศน์ (2)"/>
      <sheetName val="ลิฟต์ 99 (2)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ปก "/>
      <sheetName val="สรุป"/>
      <sheetName val="สรุปวัสดุ"/>
      <sheetName val="รายละเอียด"/>
      <sheetName val="FACTOR F อาคาร"/>
      <sheetName val="DAT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zoomScalePageLayoutView="0" workbookViewId="0" topLeftCell="A7">
      <selection activeCell="K22" sqref="K22"/>
    </sheetView>
  </sheetViews>
  <sheetFormatPr defaultColWidth="9.140625" defaultRowHeight="21.75"/>
  <cols>
    <col min="1" max="16384" width="9.140625" style="26" customWidth="1"/>
  </cols>
  <sheetData>
    <row r="1" spans="2:10" ht="21.75">
      <c r="B1" s="25"/>
      <c r="C1" s="25"/>
      <c r="D1" s="25"/>
      <c r="E1" s="25"/>
      <c r="F1" s="25"/>
      <c r="G1" s="25"/>
      <c r="H1" s="25"/>
      <c r="I1" s="25"/>
      <c r="J1" s="25"/>
    </row>
    <row r="2" spans="2:10" ht="21.75">
      <c r="B2" s="25"/>
      <c r="C2" s="25"/>
      <c r="D2" s="25"/>
      <c r="E2" s="25"/>
      <c r="F2" s="25"/>
      <c r="G2" s="25"/>
      <c r="H2" s="25"/>
      <c r="I2" s="25"/>
      <c r="J2" s="25"/>
    </row>
    <row r="3" spans="2:10" ht="21.75">
      <c r="B3" s="25"/>
      <c r="C3" s="25"/>
      <c r="D3" s="25"/>
      <c r="E3" s="25"/>
      <c r="F3" s="25"/>
      <c r="G3" s="25"/>
      <c r="H3" s="25"/>
      <c r="I3" s="25"/>
      <c r="J3" s="25"/>
    </row>
    <row r="4" spans="2:10" ht="21.75">
      <c r="B4" s="25"/>
      <c r="C4" s="25"/>
      <c r="D4" s="25"/>
      <c r="E4" s="25"/>
      <c r="F4" s="25"/>
      <c r="G4" s="25"/>
      <c r="H4" s="25"/>
      <c r="I4" s="25"/>
      <c r="J4" s="25"/>
    </row>
    <row r="5" spans="2:10" ht="21.75">
      <c r="B5" s="25"/>
      <c r="C5" s="25"/>
      <c r="D5" s="25"/>
      <c r="E5" s="25"/>
      <c r="F5" s="25"/>
      <c r="G5" s="25"/>
      <c r="H5" s="25"/>
      <c r="I5" s="25"/>
      <c r="J5" s="25"/>
    </row>
    <row r="6" spans="2:10" ht="21.75">
      <c r="B6" s="25"/>
      <c r="C6" s="25"/>
      <c r="D6" s="25"/>
      <c r="E6" s="25"/>
      <c r="F6" s="25"/>
      <c r="G6" s="25"/>
      <c r="H6" s="25"/>
      <c r="I6" s="25"/>
      <c r="J6" s="25"/>
    </row>
    <row r="7" spans="2:10" ht="21.75">
      <c r="B7" s="25"/>
      <c r="C7" s="25"/>
      <c r="D7" s="25"/>
      <c r="E7" s="25"/>
      <c r="F7" s="25"/>
      <c r="G7" s="25"/>
      <c r="H7" s="25"/>
      <c r="I7" s="25"/>
      <c r="J7" s="25"/>
    </row>
    <row r="8" spans="2:10" ht="36">
      <c r="B8" s="210" t="s">
        <v>80</v>
      </c>
      <c r="C8" s="210"/>
      <c r="D8" s="210"/>
      <c r="E8" s="210"/>
      <c r="F8" s="210"/>
      <c r="G8" s="210"/>
      <c r="H8" s="210"/>
      <c r="I8" s="210"/>
      <c r="J8" s="27"/>
    </row>
    <row r="9" spans="2:10" ht="21.75">
      <c r="B9" s="25"/>
      <c r="C9" s="25"/>
      <c r="D9" s="25"/>
      <c r="E9" s="25"/>
      <c r="F9" s="25"/>
      <c r="G9" s="25"/>
      <c r="H9" s="25"/>
      <c r="I9" s="25"/>
      <c r="J9" s="25"/>
    </row>
    <row r="10" spans="1:10" ht="29.25" customHeight="1">
      <c r="A10" s="211" t="str">
        <f>สรุป!A2</f>
        <v>โครงการปรับปรุงอาคารเรียนคณะครุศาสตร์</v>
      </c>
      <c r="B10" s="211"/>
      <c r="C10" s="211"/>
      <c r="D10" s="211"/>
      <c r="E10" s="211"/>
      <c r="F10" s="211"/>
      <c r="G10" s="211"/>
      <c r="H10" s="211"/>
      <c r="I10" s="211"/>
      <c r="J10" s="211"/>
    </row>
    <row r="11" spans="2:10" ht="33">
      <c r="B11" s="211" t="s">
        <v>15</v>
      </c>
      <c r="C11" s="211"/>
      <c r="D11" s="211"/>
      <c r="E11" s="211"/>
      <c r="F11" s="211"/>
      <c r="G11" s="211"/>
      <c r="H11" s="211"/>
      <c r="I11" s="211"/>
      <c r="J11" s="28"/>
    </row>
    <row r="12" spans="2:10" ht="21.75">
      <c r="B12" s="25"/>
      <c r="C12" s="25"/>
      <c r="D12" s="25"/>
      <c r="E12" s="25"/>
      <c r="F12" s="25"/>
      <c r="G12" s="25"/>
      <c r="H12" s="25"/>
      <c r="I12" s="25"/>
      <c r="J12" s="25"/>
    </row>
    <row r="13" spans="2:10" ht="21.75">
      <c r="B13" s="25"/>
      <c r="C13" s="25"/>
      <c r="D13" s="25"/>
      <c r="E13" s="25"/>
      <c r="F13" s="25"/>
      <c r="G13" s="25"/>
      <c r="H13" s="25"/>
      <c r="I13" s="25"/>
      <c r="J13" s="25"/>
    </row>
    <row r="14" spans="2:10" ht="21.75">
      <c r="B14" s="25"/>
      <c r="C14" s="25"/>
      <c r="D14" s="25"/>
      <c r="E14" s="25"/>
      <c r="F14" s="25"/>
      <c r="G14" s="25"/>
      <c r="H14" s="25"/>
      <c r="I14" s="25"/>
      <c r="J14" s="25"/>
    </row>
    <row r="15" spans="2:10" ht="21.75">
      <c r="B15" s="25"/>
      <c r="C15" s="25"/>
      <c r="D15" s="25"/>
      <c r="E15" s="25"/>
      <c r="F15" s="25"/>
      <c r="G15" s="25"/>
      <c r="H15" s="25"/>
      <c r="I15" s="25"/>
      <c r="J15" s="25"/>
    </row>
    <row r="16" spans="2:10" ht="21.75">
      <c r="B16" s="25"/>
      <c r="C16" s="25"/>
      <c r="D16" s="25"/>
      <c r="E16" s="25"/>
      <c r="F16" s="25"/>
      <c r="G16" s="25"/>
      <c r="H16" s="25"/>
      <c r="I16" s="25"/>
      <c r="J16" s="25"/>
    </row>
    <row r="17" spans="2:10" ht="21.75">
      <c r="B17" s="25"/>
      <c r="C17" s="25"/>
      <c r="D17" s="25"/>
      <c r="E17" s="25"/>
      <c r="F17" s="25"/>
      <c r="G17" s="25"/>
      <c r="H17" s="25"/>
      <c r="I17" s="25"/>
      <c r="J17" s="25"/>
    </row>
    <row r="18" spans="2:10" ht="21.75">
      <c r="B18" s="25"/>
      <c r="C18" s="25"/>
      <c r="D18" s="25"/>
      <c r="E18" s="25"/>
      <c r="F18" s="25"/>
      <c r="G18" s="25"/>
      <c r="H18" s="25"/>
      <c r="I18" s="25"/>
      <c r="J18" s="25"/>
    </row>
    <row r="19" spans="2:10" ht="21.75">
      <c r="B19" s="25"/>
      <c r="C19" s="25"/>
      <c r="D19" s="25"/>
      <c r="E19" s="25"/>
      <c r="F19" s="25"/>
      <c r="G19" s="25"/>
      <c r="H19" s="25"/>
      <c r="I19" s="25"/>
      <c r="J19" s="25"/>
    </row>
    <row r="20" spans="2:10" ht="21.75">
      <c r="B20" s="25"/>
      <c r="C20" s="25"/>
      <c r="D20" s="25"/>
      <c r="E20" s="25"/>
      <c r="F20" s="25"/>
      <c r="G20" s="25"/>
      <c r="H20" s="25"/>
      <c r="I20" s="25"/>
      <c r="J20" s="25"/>
    </row>
    <row r="21" spans="2:10" ht="21.75">
      <c r="B21" s="25"/>
      <c r="C21" s="25"/>
      <c r="D21" s="25"/>
      <c r="E21" s="25"/>
      <c r="F21" s="25"/>
      <c r="G21" s="25"/>
      <c r="H21" s="25"/>
      <c r="I21" s="25"/>
      <c r="J21" s="25"/>
    </row>
    <row r="22" spans="2:10" ht="21.75">
      <c r="B22" s="25"/>
      <c r="C22" s="25"/>
      <c r="D22" s="25"/>
      <c r="E22" s="25"/>
      <c r="F22" s="25"/>
      <c r="G22" s="25"/>
      <c r="H22" s="25"/>
      <c r="I22" s="25"/>
      <c r="J22" s="25"/>
    </row>
    <row r="23" spans="2:10" ht="21.75">
      <c r="B23" s="25"/>
      <c r="C23" s="25"/>
      <c r="D23" s="25"/>
      <c r="E23" s="25"/>
      <c r="F23" s="25"/>
      <c r="G23" s="25"/>
      <c r="H23" s="25"/>
      <c r="I23" s="25"/>
      <c r="J23" s="25"/>
    </row>
    <row r="24" spans="2:10" ht="21.75">
      <c r="B24" s="25"/>
      <c r="C24" s="25"/>
      <c r="D24" s="25"/>
      <c r="E24" s="25"/>
      <c r="F24" s="25"/>
      <c r="G24" s="25"/>
      <c r="H24" s="25"/>
      <c r="I24" s="25"/>
      <c r="J24" s="25"/>
    </row>
    <row r="25" spans="2:10" ht="21.75">
      <c r="B25" s="25"/>
      <c r="C25" s="25"/>
      <c r="D25" s="25"/>
      <c r="E25" s="25"/>
      <c r="F25" s="25"/>
      <c r="G25" s="25"/>
      <c r="H25" s="25"/>
      <c r="I25" s="25"/>
      <c r="J25" s="25"/>
    </row>
    <row r="26" spans="2:10" ht="21.75">
      <c r="B26" s="25"/>
      <c r="C26" s="25"/>
      <c r="D26" s="25"/>
      <c r="E26" s="25"/>
      <c r="F26" s="25"/>
      <c r="G26" s="25"/>
      <c r="H26" s="25"/>
      <c r="I26" s="25"/>
      <c r="J26" s="25"/>
    </row>
    <row r="27" spans="2:10" ht="27.75">
      <c r="B27" s="209" t="s">
        <v>19</v>
      </c>
      <c r="C27" s="209"/>
      <c r="D27" s="209"/>
      <c r="E27" s="209"/>
      <c r="F27" s="209"/>
      <c r="G27" s="209"/>
      <c r="H27" s="209"/>
      <c r="I27" s="209"/>
      <c r="J27" s="29"/>
    </row>
    <row r="28" spans="2:10" ht="27.75">
      <c r="B28" s="30"/>
      <c r="C28" s="30"/>
      <c r="D28" s="30"/>
      <c r="E28" s="30"/>
      <c r="F28" s="30"/>
      <c r="G28" s="30"/>
      <c r="H28" s="30"/>
      <c r="I28" s="30"/>
      <c r="J28" s="30"/>
    </row>
    <row r="29" spans="2:10" ht="27.75">
      <c r="B29" s="209" t="s">
        <v>82</v>
      </c>
      <c r="C29" s="209"/>
      <c r="D29" s="209"/>
      <c r="E29" s="209"/>
      <c r="F29" s="209"/>
      <c r="G29" s="209"/>
      <c r="H29" s="209"/>
      <c r="I29" s="209"/>
      <c r="J29" s="32"/>
    </row>
    <row r="30" spans="2:10" ht="27.75">
      <c r="B30" s="209" t="s">
        <v>77</v>
      </c>
      <c r="C30" s="209"/>
      <c r="D30" s="209"/>
      <c r="E30" s="209"/>
      <c r="F30" s="209"/>
      <c r="G30" s="209"/>
      <c r="H30" s="209"/>
      <c r="I30" s="209"/>
      <c r="J30" s="32"/>
    </row>
    <row r="31" spans="2:10" ht="27.75">
      <c r="B31" s="209" t="s">
        <v>15</v>
      </c>
      <c r="C31" s="209"/>
      <c r="D31" s="209"/>
      <c r="E31" s="209"/>
      <c r="F31" s="209"/>
      <c r="G31" s="209"/>
      <c r="H31" s="209"/>
      <c r="I31" s="209"/>
      <c r="J31" s="32"/>
    </row>
    <row r="32" spans="2:10" ht="27.75">
      <c r="B32" s="31"/>
      <c r="C32" s="31"/>
      <c r="D32" s="31"/>
      <c r="E32" s="31"/>
      <c r="F32" s="31"/>
      <c r="G32" s="31"/>
      <c r="H32" s="31"/>
      <c r="I32" s="31"/>
      <c r="J32" s="32"/>
    </row>
    <row r="33" spans="2:10" ht="27.75">
      <c r="B33" s="31"/>
      <c r="C33" s="31"/>
      <c r="D33" s="31"/>
      <c r="E33" s="31"/>
      <c r="F33" s="31"/>
      <c r="G33" s="31"/>
      <c r="H33" s="31"/>
      <c r="I33" s="31"/>
      <c r="J33" s="32"/>
    </row>
    <row r="34" spans="2:10" ht="27.75">
      <c r="B34" s="31"/>
      <c r="C34" s="31"/>
      <c r="D34" s="31"/>
      <c r="E34" s="31"/>
      <c r="F34" s="31"/>
      <c r="G34" s="31"/>
      <c r="H34" s="31"/>
      <c r="I34" s="31"/>
      <c r="J34" s="32"/>
    </row>
    <row r="35" spans="2:10" ht="27.75">
      <c r="B35" s="31"/>
      <c r="C35" s="31"/>
      <c r="D35" s="31"/>
      <c r="E35" s="31"/>
      <c r="F35" s="31"/>
      <c r="G35" s="31"/>
      <c r="H35" s="31"/>
      <c r="I35" s="31"/>
      <c r="J35" s="32"/>
    </row>
    <row r="36" spans="2:10" ht="21.75">
      <c r="B36" s="25"/>
      <c r="C36" s="25"/>
      <c r="D36" s="25"/>
      <c r="E36" s="25"/>
      <c r="F36" s="25"/>
      <c r="G36" s="25"/>
      <c r="H36" s="25"/>
      <c r="I36" s="25"/>
      <c r="J36" s="25"/>
    </row>
    <row r="37" spans="1:10" ht="21.75">
      <c r="A37" s="33"/>
      <c r="B37" s="33"/>
      <c r="C37" s="33"/>
      <c r="D37" s="33"/>
      <c r="E37" s="33"/>
      <c r="F37" s="33"/>
      <c r="G37" s="33"/>
      <c r="H37" s="33"/>
      <c r="I37" s="33"/>
      <c r="J37" s="33"/>
    </row>
  </sheetData>
  <sheetProtection/>
  <mergeCells count="7">
    <mergeCell ref="B31:I31"/>
    <mergeCell ref="B8:I8"/>
    <mergeCell ref="B11:I11"/>
    <mergeCell ref="B27:I27"/>
    <mergeCell ref="B29:I29"/>
    <mergeCell ref="B30:I30"/>
    <mergeCell ref="A10:J10"/>
  </mergeCells>
  <printOptions/>
  <pageMargins left="0.9055118110236221" right="0.7086614173228347" top="0.7480314960629921" bottom="0.7480314960629921" header="0.31496062992125984" footer="0.31496062992125984"/>
  <pageSetup horizontalDpi="600" verticalDpi="600" orientation="portrait" paperSize="9" r:id="rId2"/>
  <headerFooter>
    <oddFooter>&amp;C&amp;"TH SarabunPSK,ธรรมดา"กลุ่มงานโยธาและสถาปัตยกรรม สำนักงานอธิการบดี มหาวิทยาลัยราชภัฏอุตรดิตถ์ 
27 ถนนอินใจมี ตำบลท่าอิฐ อำเภอเมือง จังหวัดอุตรดิตถ์ 53000  โทร. 0-5541-1096, 0-5541-6601-31   โทรสาร 0-5541-1296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M25"/>
  <sheetViews>
    <sheetView zoomScalePageLayoutView="0" workbookViewId="0" topLeftCell="A1">
      <selection activeCell="M15" sqref="M15"/>
    </sheetView>
  </sheetViews>
  <sheetFormatPr defaultColWidth="9.140625" defaultRowHeight="21.75"/>
  <cols>
    <col min="1" max="1" width="7.421875" style="18" customWidth="1"/>
    <col min="2" max="2" width="11.28125" style="18" customWidth="1"/>
    <col min="3" max="3" width="2.8515625" style="18" customWidth="1"/>
    <col min="4" max="4" width="8.8515625" style="18" customWidth="1"/>
    <col min="5" max="5" width="19.57421875" style="18" customWidth="1"/>
    <col min="6" max="8" width="8.7109375" style="18" customWidth="1"/>
    <col min="9" max="9" width="20.8515625" style="18" customWidth="1"/>
    <col min="10" max="10" width="9.140625" style="18" customWidth="1"/>
    <col min="11" max="11" width="15.140625" style="19" bestFit="1" customWidth="1"/>
    <col min="12" max="12" width="9.140625" style="18" customWidth="1"/>
    <col min="13" max="13" width="12.421875" style="18" bestFit="1" customWidth="1"/>
    <col min="14" max="16384" width="9.140625" style="18" customWidth="1"/>
  </cols>
  <sheetData>
    <row r="1" spans="1:9" ht="27.75">
      <c r="A1" s="235" t="s">
        <v>22</v>
      </c>
      <c r="B1" s="235"/>
      <c r="C1" s="235"/>
      <c r="D1" s="235"/>
      <c r="E1" s="235"/>
      <c r="F1" s="235"/>
      <c r="G1" s="235"/>
      <c r="H1" s="235"/>
      <c r="I1" s="235"/>
    </row>
    <row r="2" spans="1:9" ht="24">
      <c r="A2" s="236" t="s">
        <v>229</v>
      </c>
      <c r="B2" s="236"/>
      <c r="C2" s="236"/>
      <c r="D2" s="236"/>
      <c r="E2" s="236"/>
      <c r="F2" s="236"/>
      <c r="G2" s="236"/>
      <c r="H2" s="236"/>
      <c r="I2" s="236"/>
    </row>
    <row r="3" spans="1:9" ht="24">
      <c r="A3" s="236" t="s">
        <v>15</v>
      </c>
      <c r="B3" s="236"/>
      <c r="C3" s="236"/>
      <c r="D3" s="236"/>
      <c r="E3" s="236"/>
      <c r="F3" s="236"/>
      <c r="G3" s="236"/>
      <c r="H3" s="236"/>
      <c r="I3" s="236"/>
    </row>
    <row r="4" spans="1:9" ht="21.75">
      <c r="A4" s="20" t="s">
        <v>0</v>
      </c>
      <c r="B4" s="237" t="s">
        <v>1</v>
      </c>
      <c r="C4" s="238"/>
      <c r="D4" s="238"/>
      <c r="E4" s="239"/>
      <c r="F4" s="240" t="s">
        <v>11</v>
      </c>
      <c r="G4" s="240"/>
      <c r="H4" s="240"/>
      <c r="I4" s="20" t="s">
        <v>9</v>
      </c>
    </row>
    <row r="5" spans="1:9" ht="21.75">
      <c r="A5" s="20">
        <v>1</v>
      </c>
      <c r="B5" s="243" t="s">
        <v>28</v>
      </c>
      <c r="C5" s="244"/>
      <c r="D5" s="244"/>
      <c r="E5" s="245"/>
      <c r="F5" s="237"/>
      <c r="G5" s="238"/>
      <c r="H5" s="239"/>
      <c r="I5" s="21"/>
    </row>
    <row r="6" spans="1:11" ht="21.75">
      <c r="A6" s="52"/>
      <c r="B6" s="232" t="s">
        <v>29</v>
      </c>
      <c r="C6" s="233"/>
      <c r="D6" s="233"/>
      <c r="E6" s="234"/>
      <c r="F6" s="229"/>
      <c r="G6" s="230"/>
      <c r="H6" s="231"/>
      <c r="I6" s="53"/>
      <c r="K6" s="19" t="s">
        <v>76</v>
      </c>
    </row>
    <row r="7" spans="1:9" ht="21.75">
      <c r="A7" s="52"/>
      <c r="B7" s="232" t="s">
        <v>30</v>
      </c>
      <c r="C7" s="233"/>
      <c r="D7" s="233"/>
      <c r="E7" s="234"/>
      <c r="F7" s="229"/>
      <c r="G7" s="230"/>
      <c r="H7" s="231"/>
      <c r="I7" s="53"/>
    </row>
    <row r="8" spans="1:9" ht="22.5" thickBot="1">
      <c r="A8" s="54"/>
      <c r="B8" s="215" t="s">
        <v>71</v>
      </c>
      <c r="C8" s="216"/>
      <c r="D8" s="216"/>
      <c r="E8" s="228"/>
      <c r="F8" s="212"/>
      <c r="G8" s="213"/>
      <c r="H8" s="214"/>
      <c r="I8" s="55"/>
    </row>
    <row r="9" spans="1:9" ht="23.25" thickBot="1" thickTop="1">
      <c r="A9" s="56">
        <f>A5+1</f>
        <v>2</v>
      </c>
      <c r="B9" s="57" t="s">
        <v>73</v>
      </c>
      <c r="C9" s="58" t="s">
        <v>17</v>
      </c>
      <c r="D9" s="59"/>
      <c r="E9" s="60"/>
      <c r="F9" s="225"/>
      <c r="G9" s="241"/>
      <c r="H9" s="242"/>
      <c r="I9" s="61" t="s">
        <v>74</v>
      </c>
    </row>
    <row r="10" spans="1:9" ht="22.5" thickTop="1">
      <c r="A10" s="20">
        <f>A9+1</f>
        <v>3</v>
      </c>
      <c r="B10" s="243" t="s">
        <v>31</v>
      </c>
      <c r="C10" s="244"/>
      <c r="D10" s="244"/>
      <c r="E10" s="245"/>
      <c r="F10" s="229"/>
      <c r="G10" s="230"/>
      <c r="H10" s="231"/>
      <c r="I10" s="62"/>
    </row>
    <row r="11" spans="1:9" ht="21.75">
      <c r="A11" s="52"/>
      <c r="B11" s="232"/>
      <c r="C11" s="233"/>
      <c r="D11" s="233"/>
      <c r="E11" s="234"/>
      <c r="F11" s="229"/>
      <c r="G11" s="230"/>
      <c r="H11" s="231"/>
      <c r="I11" s="63"/>
    </row>
    <row r="12" spans="1:9" ht="21.75">
      <c r="A12" s="52"/>
      <c r="B12" s="232"/>
      <c r="C12" s="233"/>
      <c r="D12" s="233"/>
      <c r="E12" s="234"/>
      <c r="F12" s="229"/>
      <c r="G12" s="230"/>
      <c r="H12" s="231"/>
      <c r="I12" s="63"/>
    </row>
    <row r="13" spans="1:9" ht="21.75">
      <c r="A13" s="52"/>
      <c r="B13" s="232"/>
      <c r="C13" s="233"/>
      <c r="D13" s="233"/>
      <c r="E13" s="234"/>
      <c r="F13" s="229"/>
      <c r="G13" s="230"/>
      <c r="H13" s="231"/>
      <c r="I13" s="63"/>
    </row>
    <row r="14" spans="1:9" ht="21.75">
      <c r="A14" s="52"/>
      <c r="B14" s="232"/>
      <c r="C14" s="233"/>
      <c r="D14" s="233"/>
      <c r="E14" s="234"/>
      <c r="F14" s="229"/>
      <c r="G14" s="230"/>
      <c r="H14" s="231"/>
      <c r="I14" s="63"/>
    </row>
    <row r="15" spans="1:9" ht="22.5" thickBot="1">
      <c r="A15" s="54"/>
      <c r="B15" s="215" t="s">
        <v>72</v>
      </c>
      <c r="C15" s="216"/>
      <c r="D15" s="216"/>
      <c r="E15" s="216"/>
      <c r="F15" s="212"/>
      <c r="G15" s="213"/>
      <c r="H15" s="214"/>
      <c r="I15" s="61"/>
    </row>
    <row r="16" spans="1:9" ht="23.25" thickBot="1" thickTop="1">
      <c r="A16" s="54">
        <f>A10+1</f>
        <v>4</v>
      </c>
      <c r="B16" s="215" t="s">
        <v>18</v>
      </c>
      <c r="C16" s="216"/>
      <c r="D16" s="216"/>
      <c r="E16" s="228"/>
      <c r="F16" s="212"/>
      <c r="G16" s="213"/>
      <c r="H16" s="214"/>
      <c r="I16" s="61" t="s">
        <v>75</v>
      </c>
    </row>
    <row r="17" spans="1:9" ht="23.25" thickBot="1" thickTop="1">
      <c r="A17" s="64">
        <f>SUM(A16+1)</f>
        <v>5</v>
      </c>
      <c r="B17" s="222" t="s">
        <v>78</v>
      </c>
      <c r="C17" s="223"/>
      <c r="D17" s="223"/>
      <c r="E17" s="224"/>
      <c r="F17" s="225"/>
      <c r="G17" s="226"/>
      <c r="H17" s="227"/>
      <c r="I17" s="65"/>
    </row>
    <row r="18" spans="1:9" ht="26.25" customHeight="1" thickTop="1">
      <c r="A18" s="219"/>
      <c r="B18" s="220"/>
      <c r="C18" s="220"/>
      <c r="D18" s="220"/>
      <c r="E18" s="220"/>
      <c r="F18" s="220"/>
      <c r="G18" s="220"/>
      <c r="H18" s="220"/>
      <c r="I18" s="221"/>
    </row>
    <row r="19" spans="2:9" ht="21.75">
      <c r="B19" s="22"/>
      <c r="C19" s="22"/>
      <c r="D19" s="22"/>
      <c r="E19" s="22"/>
      <c r="F19" s="22"/>
      <c r="G19" s="22"/>
      <c r="H19" s="22"/>
      <c r="I19" s="35"/>
    </row>
    <row r="20" spans="6:9" ht="21.75">
      <c r="F20" s="23" t="s">
        <v>14</v>
      </c>
      <c r="G20" s="218" t="s">
        <v>24</v>
      </c>
      <c r="H20" s="218"/>
      <c r="I20" s="218"/>
    </row>
    <row r="21" spans="7:9" ht="21.75">
      <c r="G21" s="218"/>
      <c r="H21" s="218"/>
      <c r="I21" s="218"/>
    </row>
    <row r="22" spans="7:13" ht="21.75">
      <c r="G22" s="217" t="s">
        <v>13</v>
      </c>
      <c r="H22" s="217"/>
      <c r="I22" s="217"/>
      <c r="M22" s="144"/>
    </row>
    <row r="23" spans="2:4" ht="21.75">
      <c r="B23" s="24"/>
      <c r="C23" s="19"/>
      <c r="D23" s="19"/>
    </row>
    <row r="24" spans="2:13" ht="21.75">
      <c r="B24" s="24"/>
      <c r="F24" s="19"/>
      <c r="M24" s="145"/>
    </row>
    <row r="25" spans="2:6" ht="21.75">
      <c r="B25" s="19"/>
      <c r="F25" s="19"/>
    </row>
  </sheetData>
  <sheetProtection formatCells="0" formatColumns="0" formatRows="0" insertColumns="0" insertRows="0" insertHyperlinks="0" deleteColumns="0" deleteRows="0" selectLockedCells="1" sort="0" autoFilter="0" pivotTables="0"/>
  <mergeCells count="34">
    <mergeCell ref="B5:E5"/>
    <mergeCell ref="B7:E7"/>
    <mergeCell ref="B8:E8"/>
    <mergeCell ref="F5:H5"/>
    <mergeCell ref="F6:H6"/>
    <mergeCell ref="B6:E6"/>
    <mergeCell ref="F7:H7"/>
    <mergeCell ref="F8:H8"/>
    <mergeCell ref="A1:I1"/>
    <mergeCell ref="A2:I2"/>
    <mergeCell ref="B4:E4"/>
    <mergeCell ref="F4:H4"/>
    <mergeCell ref="A3:I3"/>
    <mergeCell ref="B12:E12"/>
    <mergeCell ref="F9:H9"/>
    <mergeCell ref="F12:H12"/>
    <mergeCell ref="B10:E10"/>
    <mergeCell ref="B11:E11"/>
    <mergeCell ref="F11:H11"/>
    <mergeCell ref="F10:H10"/>
    <mergeCell ref="B13:E13"/>
    <mergeCell ref="F15:H15"/>
    <mergeCell ref="B14:E14"/>
    <mergeCell ref="F13:H13"/>
    <mergeCell ref="F14:H14"/>
    <mergeCell ref="F16:H16"/>
    <mergeCell ref="B15:E15"/>
    <mergeCell ref="G22:I22"/>
    <mergeCell ref="G21:I21"/>
    <mergeCell ref="G20:I20"/>
    <mergeCell ref="A18:I18"/>
    <mergeCell ref="B17:E17"/>
    <mergeCell ref="F17:H17"/>
    <mergeCell ref="B16:E16"/>
  </mergeCells>
  <printOptions/>
  <pageMargins left="0.7086614173228347" right="0.35433070866141736" top="0.8661417322834646" bottom="1.1023622047244095" header="0.5118110236220472" footer="0.5118110236220472"/>
  <pageSetup horizontalDpi="600" verticalDpi="600" orientation="portrait" paperSize="9" r:id="rId2"/>
  <headerFooter alignWithMargins="0">
    <oddHeader>&amp;L&amp;"TH SarabunPSK,ธรรมดา"สรุปบัญชีราคาค่าก่อสร้าง&amp;R&amp;"TH SarabunPSK,ธรรมดา"ปร.6&amp;"DilleniaUPC,ธรรมดา" &amp;"TH SarabunPSK,ธรรมดา"&amp;P/&amp;N</oddHeader>
    <oddFooter>&amp;L&amp;"TH SarabunPSK,ตัวหนา"หมายเหตุ&amp;"TH SarabunPSK,ธรรมดา" บัญชีปริมาณงานฉบับนี้ผู้เสนอราคาจะต้องตรวจสอบรายละเอียดจากแบบรูปรายการโดยละเอียดอีกครั้ง หากปรากฏภายหลังว่าบัญชีปริมาณงานกับแบบรูปรายการขัดแย้งกัน ให้ยึดตามแบบรูปรายการ หรือคำวินิจฉัยของผู้ว่าจ้าง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J18"/>
  <sheetViews>
    <sheetView showGridLines="0" view="pageBreakPreview" zoomScale="96" zoomScaleSheetLayoutView="96" workbookViewId="0" topLeftCell="A1">
      <selection activeCell="I18" sqref="I18"/>
    </sheetView>
  </sheetViews>
  <sheetFormatPr defaultColWidth="9.140625" defaultRowHeight="21.75"/>
  <cols>
    <col min="1" max="1" width="7.421875" style="11" customWidth="1"/>
    <col min="2" max="2" width="20.421875" style="11" customWidth="1"/>
    <col min="3" max="3" width="2.421875" style="11" customWidth="1"/>
    <col min="4" max="4" width="14.421875" style="11" customWidth="1"/>
    <col min="5" max="7" width="15.7109375" style="11" customWidth="1"/>
    <col min="8" max="8" width="12.421875" style="11" customWidth="1"/>
    <col min="9" max="9" width="9.140625" style="11" customWidth="1"/>
    <col min="10" max="10" width="13.140625" style="11" bestFit="1" customWidth="1"/>
    <col min="11" max="16384" width="9.140625" style="11" customWidth="1"/>
  </cols>
  <sheetData>
    <row r="1" spans="1:8" ht="27.75">
      <c r="A1" s="259" t="s">
        <v>20</v>
      </c>
      <c r="B1" s="259"/>
      <c r="C1" s="259"/>
      <c r="D1" s="259"/>
      <c r="E1" s="259"/>
      <c r="F1" s="259"/>
      <c r="G1" s="259"/>
      <c r="H1" s="259"/>
    </row>
    <row r="2" spans="1:8" ht="24">
      <c r="A2" s="260" t="str">
        <f>(สรุป!A2)</f>
        <v>โครงการปรับปรุงอาคารเรียนคณะครุศาสตร์</v>
      </c>
      <c r="B2" s="260"/>
      <c r="C2" s="260"/>
      <c r="D2" s="260"/>
      <c r="E2" s="260"/>
      <c r="F2" s="260"/>
      <c r="G2" s="260"/>
      <c r="H2" s="260"/>
    </row>
    <row r="3" spans="1:8" ht="24">
      <c r="A3" s="260" t="str">
        <f>(สรุป!A3)</f>
        <v>มหาวิทยาลัยราชภัฏอุตรดิตถ์</v>
      </c>
      <c r="B3" s="260"/>
      <c r="C3" s="260"/>
      <c r="D3" s="260"/>
      <c r="E3" s="260"/>
      <c r="F3" s="260"/>
      <c r="G3" s="260"/>
      <c r="H3" s="260"/>
    </row>
    <row r="4" spans="1:8" ht="21.75">
      <c r="A4" s="37" t="s">
        <v>0</v>
      </c>
      <c r="B4" s="261" t="s">
        <v>1</v>
      </c>
      <c r="C4" s="262"/>
      <c r="D4" s="263"/>
      <c r="E4" s="38" t="s">
        <v>4</v>
      </c>
      <c r="F4" s="37" t="s">
        <v>16</v>
      </c>
      <c r="G4" s="37" t="s">
        <v>25</v>
      </c>
      <c r="H4" s="37" t="s">
        <v>26</v>
      </c>
    </row>
    <row r="5" spans="1:8" ht="21.75">
      <c r="A5" s="39"/>
      <c r="B5" s="256"/>
      <c r="C5" s="257"/>
      <c r="D5" s="258"/>
      <c r="E5" s="40" t="s">
        <v>11</v>
      </c>
      <c r="F5" s="40" t="s">
        <v>11</v>
      </c>
      <c r="G5" s="40" t="s">
        <v>11</v>
      </c>
      <c r="H5" s="41"/>
    </row>
    <row r="6" spans="1:10" ht="21.75">
      <c r="A6" s="42">
        <v>1</v>
      </c>
      <c r="B6" s="43" t="str">
        <f>งานอาคาร!B6</f>
        <v>งานปรับปรุงอาคาร</v>
      </c>
      <c r="C6" s="44"/>
      <c r="D6" s="45"/>
      <c r="E6" s="46"/>
      <c r="F6" s="46"/>
      <c r="G6" s="47"/>
      <c r="H6" s="48"/>
      <c r="I6" s="12"/>
      <c r="J6" s="12"/>
    </row>
    <row r="7" spans="1:10" ht="21.75">
      <c r="A7" s="42">
        <v>2</v>
      </c>
      <c r="B7" s="43" t="str">
        <f>งานระบบไฟฟ้า!B6</f>
        <v>งานปรับปรุงระบบไฟฟ้า</v>
      </c>
      <c r="C7" s="44"/>
      <c r="D7" s="45"/>
      <c r="E7" s="46"/>
      <c r="F7" s="46"/>
      <c r="G7" s="47"/>
      <c r="H7" s="48"/>
      <c r="I7" s="12"/>
      <c r="J7" s="12"/>
    </row>
    <row r="8" spans="1:10" ht="21.75">
      <c r="A8" s="42"/>
      <c r="B8" s="43"/>
      <c r="C8" s="44"/>
      <c r="D8" s="45"/>
      <c r="E8" s="46"/>
      <c r="F8" s="46"/>
      <c r="G8" s="47"/>
      <c r="H8" s="48"/>
      <c r="I8" s="12"/>
      <c r="J8" s="12"/>
    </row>
    <row r="9" spans="1:10" ht="21.75">
      <c r="A9" s="42"/>
      <c r="B9" s="43"/>
      <c r="C9" s="44"/>
      <c r="D9" s="45"/>
      <c r="E9" s="46"/>
      <c r="F9" s="46"/>
      <c r="G9" s="47"/>
      <c r="H9" s="48"/>
      <c r="I9" s="12"/>
      <c r="J9" s="12"/>
    </row>
    <row r="10" spans="1:10" ht="21.75">
      <c r="A10" s="42"/>
      <c r="B10" s="49"/>
      <c r="C10" s="44"/>
      <c r="D10" s="45"/>
      <c r="E10" s="46"/>
      <c r="F10" s="46"/>
      <c r="G10" s="47"/>
      <c r="H10" s="48"/>
      <c r="I10" s="12"/>
      <c r="J10" s="12"/>
    </row>
    <row r="11" spans="1:8" ht="21.75">
      <c r="A11" s="42"/>
      <c r="B11" s="250" t="s">
        <v>23</v>
      </c>
      <c r="C11" s="251"/>
      <c r="D11" s="252"/>
      <c r="E11" s="50"/>
      <c r="F11" s="50"/>
      <c r="G11" s="50"/>
      <c r="H11" s="51"/>
    </row>
    <row r="12" spans="1:10" ht="24">
      <c r="A12" s="42"/>
      <c r="B12" s="253" t="s">
        <v>12</v>
      </c>
      <c r="C12" s="254"/>
      <c r="D12" s="255"/>
      <c r="E12" s="246"/>
      <c r="F12" s="247"/>
      <c r="G12" s="248" t="s">
        <v>10</v>
      </c>
      <c r="H12" s="249"/>
      <c r="J12" s="12"/>
    </row>
    <row r="13" spans="1:8" ht="24">
      <c r="A13" s="13"/>
      <c r="B13" s="14"/>
      <c r="C13" s="14"/>
      <c r="D13" s="14"/>
      <c r="E13" s="15"/>
      <c r="F13" s="15"/>
      <c r="G13" s="15"/>
      <c r="H13" s="16"/>
    </row>
    <row r="14" spans="1:8" ht="24">
      <c r="A14" s="13"/>
      <c r="B14" s="14"/>
      <c r="C14" s="14"/>
      <c r="D14" s="14"/>
      <c r="E14" s="15"/>
      <c r="F14" s="17"/>
      <c r="G14" s="15"/>
      <c r="H14" s="16"/>
    </row>
    <row r="15" spans="1:8" ht="24">
      <c r="A15" s="13"/>
      <c r="B15" s="14"/>
      <c r="C15" s="14"/>
      <c r="D15" s="14"/>
      <c r="E15" s="15"/>
      <c r="F15" s="17"/>
      <c r="G15" s="15"/>
      <c r="H15" s="16"/>
    </row>
    <row r="16" spans="2:3" ht="21.75">
      <c r="B16" s="12"/>
      <c r="C16" s="12"/>
    </row>
    <row r="17" ht="21.75">
      <c r="E17" s="12"/>
    </row>
    <row r="18" ht="21.75">
      <c r="E18" s="12"/>
    </row>
  </sheetData>
  <sheetProtection formatCells="0" formatColumns="0" formatRows="0" insertColumns="0" insertRows="0" insertHyperlinks="0" deleteColumns="0" deleteRows="0" selectLockedCells="1" sort="0" autoFilter="0" pivotTables="0"/>
  <mergeCells count="9">
    <mergeCell ref="E12:F12"/>
    <mergeCell ref="G12:H12"/>
    <mergeCell ref="B11:D11"/>
    <mergeCell ref="B12:D12"/>
    <mergeCell ref="B5:D5"/>
    <mergeCell ref="A1:H1"/>
    <mergeCell ref="A2:H2"/>
    <mergeCell ref="A3:H3"/>
    <mergeCell ref="B4:D4"/>
  </mergeCells>
  <printOptions/>
  <pageMargins left="0.4330708661417323" right="0" top="0.8661417322834646" bottom="1.1023622047244095" header="0.5118110236220472" footer="0.5118110236220472"/>
  <pageSetup horizontalDpi="600" verticalDpi="600" orientation="portrait" paperSize="9" r:id="rId2"/>
  <headerFooter alignWithMargins="0">
    <oddHeader>&amp;L&amp;"TH SarabunPSK,ธรรมดา"&amp;12สรุปบัญชีแสดงปริมาณวัสดุ แรงงาน และประมาณราคาค่าก่อสร้าง&amp;R&amp;"TH SarabunPSK,ธรรมดา"&amp;12ปร.5 &amp;P/&amp;N</oddHeader>
    <oddFooter>&amp;L&amp;"TH SarabunPSK,ตัวหนา"หมายเหตุ &amp;"TH SarabunPSK,ธรรมดา" บัญชีปริมาณงานฉบับนี้ผู้เสนอราคาจะต้องตรวจสอบรายละเอียดจากแบบรูปรายการโดยละเอียดอีกครั้ง หากปรากฏภายหลังว่าบัญชีปริมาณงานกับแบบรูปรายการขัดแย้งกัน ให้ยึดตามแบบรูปรายการ หรือคำวินิจฉัยของผู้ว่าจ้าง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K71"/>
  <sheetViews>
    <sheetView view="pageBreakPreview" zoomScaleSheetLayoutView="100" workbookViewId="0" topLeftCell="A19">
      <selection activeCell="M14" sqref="M13:M14"/>
    </sheetView>
  </sheetViews>
  <sheetFormatPr defaultColWidth="9.140625" defaultRowHeight="21.75"/>
  <cols>
    <col min="1" max="1" width="7.7109375" style="9" customWidth="1"/>
    <col min="2" max="2" width="32.00390625" style="1" customWidth="1"/>
    <col min="3" max="3" width="10.140625" style="10" customWidth="1"/>
    <col min="4" max="4" width="9.140625" style="9" customWidth="1"/>
    <col min="5" max="5" width="10.8515625" style="10" customWidth="1"/>
    <col min="6" max="6" width="14.00390625" style="10" customWidth="1"/>
    <col min="7" max="7" width="9.7109375" style="10" customWidth="1"/>
    <col min="8" max="8" width="13.00390625" style="10" customWidth="1"/>
    <col min="9" max="9" width="14.8515625" style="10" customWidth="1"/>
    <col min="10" max="10" width="9.140625" style="1" customWidth="1"/>
    <col min="11" max="11" width="14.140625" style="1" customWidth="1"/>
    <col min="12" max="16384" width="9.140625" style="1" customWidth="1"/>
  </cols>
  <sheetData>
    <row r="1" spans="1:9" ht="24">
      <c r="A1" s="264" t="s">
        <v>21</v>
      </c>
      <c r="B1" s="264"/>
      <c r="C1" s="264"/>
      <c r="D1" s="264"/>
      <c r="E1" s="264"/>
      <c r="F1" s="264"/>
      <c r="G1" s="264"/>
      <c r="H1" s="264"/>
      <c r="I1" s="264"/>
    </row>
    <row r="2" spans="1:9" ht="24">
      <c r="A2" s="265" t="str">
        <f>สรุป!A2</f>
        <v>โครงการปรับปรุงอาคารเรียนคณะครุศาสตร์</v>
      </c>
      <c r="B2" s="265"/>
      <c r="C2" s="265"/>
      <c r="D2" s="265"/>
      <c r="E2" s="265"/>
      <c r="F2" s="265"/>
      <c r="G2" s="265"/>
      <c r="H2" s="265"/>
      <c r="I2" s="265"/>
    </row>
    <row r="3" spans="1:9" ht="24">
      <c r="A3" s="265" t="s">
        <v>15</v>
      </c>
      <c r="B3" s="265"/>
      <c r="C3" s="265"/>
      <c r="D3" s="265"/>
      <c r="E3" s="265"/>
      <c r="F3" s="265"/>
      <c r="G3" s="265"/>
      <c r="H3" s="265"/>
      <c r="I3" s="265"/>
    </row>
    <row r="4" spans="1:9" ht="21.75">
      <c r="A4" s="268" t="s">
        <v>0</v>
      </c>
      <c r="B4" s="268" t="s">
        <v>1</v>
      </c>
      <c r="C4" s="270" t="s">
        <v>2</v>
      </c>
      <c r="D4" s="268" t="s">
        <v>3</v>
      </c>
      <c r="E4" s="266" t="s">
        <v>4</v>
      </c>
      <c r="F4" s="267"/>
      <c r="G4" s="266" t="s">
        <v>5</v>
      </c>
      <c r="H4" s="267"/>
      <c r="I4" s="270" t="s">
        <v>6</v>
      </c>
    </row>
    <row r="5" spans="1:9" ht="21.75" customHeight="1">
      <c r="A5" s="269"/>
      <c r="B5" s="269"/>
      <c r="C5" s="271"/>
      <c r="D5" s="269"/>
      <c r="E5" s="36" t="s">
        <v>7</v>
      </c>
      <c r="F5" s="36" t="s">
        <v>8</v>
      </c>
      <c r="G5" s="142" t="s">
        <v>7</v>
      </c>
      <c r="H5" s="36" t="s">
        <v>8</v>
      </c>
      <c r="I5" s="271"/>
    </row>
    <row r="6" spans="1:9" s="2" customFormat="1" ht="25.5" customHeight="1">
      <c r="A6" s="161">
        <v>1</v>
      </c>
      <c r="B6" s="162" t="s">
        <v>121</v>
      </c>
      <c r="C6" s="163"/>
      <c r="D6" s="161"/>
      <c r="E6" s="164"/>
      <c r="F6" s="165"/>
      <c r="G6" s="165"/>
      <c r="H6" s="165"/>
      <c r="I6" s="165"/>
    </row>
    <row r="7" spans="1:9" s="2" customFormat="1" ht="21.75" customHeight="1">
      <c r="A7" s="161">
        <v>1.1</v>
      </c>
      <c r="B7" s="162" t="s">
        <v>122</v>
      </c>
      <c r="C7" s="163"/>
      <c r="D7" s="161"/>
      <c r="E7" s="164"/>
      <c r="F7" s="165"/>
      <c r="G7" s="165"/>
      <c r="H7" s="165"/>
      <c r="I7" s="165"/>
    </row>
    <row r="8" spans="1:9" s="3" customFormat="1" ht="21.75" customHeight="1">
      <c r="A8" s="166" t="s">
        <v>123</v>
      </c>
      <c r="B8" s="167" t="s">
        <v>220</v>
      </c>
      <c r="C8" s="168"/>
      <c r="D8" s="169" t="s">
        <v>198</v>
      </c>
      <c r="E8" s="165"/>
      <c r="F8" s="165"/>
      <c r="G8" s="165"/>
      <c r="H8" s="165"/>
      <c r="I8" s="165"/>
    </row>
    <row r="9" spans="1:9" s="3" customFormat="1" ht="21" customHeight="1">
      <c r="A9" s="170" t="s">
        <v>124</v>
      </c>
      <c r="B9" s="171" t="s">
        <v>221</v>
      </c>
      <c r="C9" s="165"/>
      <c r="D9" s="172" t="s">
        <v>198</v>
      </c>
      <c r="E9" s="165"/>
      <c r="F9" s="165"/>
      <c r="G9" s="165"/>
      <c r="H9" s="165"/>
      <c r="I9" s="165"/>
    </row>
    <row r="10" spans="1:9" s="3" customFormat="1" ht="21.75" customHeight="1">
      <c r="A10" s="170"/>
      <c r="B10" s="173" t="s">
        <v>125</v>
      </c>
      <c r="C10" s="174"/>
      <c r="D10" s="175"/>
      <c r="E10" s="174"/>
      <c r="F10" s="174"/>
      <c r="G10" s="174"/>
      <c r="H10" s="174"/>
      <c r="I10" s="174"/>
    </row>
    <row r="11" spans="1:9" s="3" customFormat="1" ht="21.75" customHeight="1">
      <c r="A11" s="176">
        <v>1.2</v>
      </c>
      <c r="B11" s="173" t="s">
        <v>126</v>
      </c>
      <c r="C11" s="165"/>
      <c r="D11" s="172"/>
      <c r="E11" s="165"/>
      <c r="F11" s="165"/>
      <c r="G11" s="165"/>
      <c r="H11" s="165"/>
      <c r="I11" s="165"/>
    </row>
    <row r="12" spans="1:9" s="3" customFormat="1" ht="22.5" customHeight="1">
      <c r="A12" s="170" t="s">
        <v>127</v>
      </c>
      <c r="B12" s="171" t="s">
        <v>206</v>
      </c>
      <c r="C12" s="165"/>
      <c r="D12" s="172" t="s">
        <v>79</v>
      </c>
      <c r="E12" s="165"/>
      <c r="F12" s="165"/>
      <c r="G12" s="165"/>
      <c r="H12" s="165"/>
      <c r="I12" s="165"/>
    </row>
    <row r="13" spans="1:9" s="3" customFormat="1" ht="39" customHeight="1">
      <c r="A13" s="170" t="s">
        <v>128</v>
      </c>
      <c r="B13" s="171" t="s">
        <v>207</v>
      </c>
      <c r="C13" s="206"/>
      <c r="D13" s="199" t="s">
        <v>79</v>
      </c>
      <c r="E13" s="206"/>
      <c r="F13" s="206"/>
      <c r="G13" s="206"/>
      <c r="H13" s="206"/>
      <c r="I13" s="206"/>
    </row>
    <row r="14" spans="1:9" s="3" customFormat="1" ht="21.75" customHeight="1">
      <c r="A14" s="170" t="s">
        <v>129</v>
      </c>
      <c r="B14" s="171" t="s">
        <v>236</v>
      </c>
      <c r="C14" s="206"/>
      <c r="D14" s="199" t="s">
        <v>79</v>
      </c>
      <c r="E14" s="206"/>
      <c r="F14" s="206"/>
      <c r="G14" s="206"/>
      <c r="H14" s="206"/>
      <c r="I14" s="206"/>
    </row>
    <row r="15" spans="1:9" s="3" customFormat="1" ht="21.75" customHeight="1">
      <c r="A15" s="170" t="s">
        <v>130</v>
      </c>
      <c r="B15" s="171" t="s">
        <v>225</v>
      </c>
      <c r="C15" s="165"/>
      <c r="D15" s="172" t="s">
        <v>79</v>
      </c>
      <c r="E15" s="165"/>
      <c r="F15" s="165"/>
      <c r="G15" s="165"/>
      <c r="H15" s="165"/>
      <c r="I15" s="165"/>
    </row>
    <row r="16" spans="1:9" s="3" customFormat="1" ht="21.75">
      <c r="A16" s="170" t="s">
        <v>131</v>
      </c>
      <c r="B16" s="171" t="s">
        <v>205</v>
      </c>
      <c r="C16" s="165"/>
      <c r="D16" s="172" t="s">
        <v>79</v>
      </c>
      <c r="E16" s="165"/>
      <c r="F16" s="165"/>
      <c r="G16" s="165"/>
      <c r="H16" s="165"/>
      <c r="I16" s="165"/>
    </row>
    <row r="17" spans="1:9" s="3" customFormat="1" ht="21.75">
      <c r="A17" s="170" t="s">
        <v>203</v>
      </c>
      <c r="B17" s="171" t="s">
        <v>204</v>
      </c>
      <c r="C17" s="165"/>
      <c r="D17" s="172" t="s">
        <v>79</v>
      </c>
      <c r="E17" s="165"/>
      <c r="F17" s="165"/>
      <c r="G17" s="165"/>
      <c r="H17" s="165"/>
      <c r="I17" s="165"/>
    </row>
    <row r="18" spans="1:9" s="3" customFormat="1" ht="21.75">
      <c r="A18" s="170" t="s">
        <v>235</v>
      </c>
      <c r="B18" s="171" t="s">
        <v>231</v>
      </c>
      <c r="C18" s="165"/>
      <c r="D18" s="172" t="s">
        <v>198</v>
      </c>
      <c r="E18" s="165"/>
      <c r="F18" s="165"/>
      <c r="G18" s="165"/>
      <c r="H18" s="165"/>
      <c r="I18" s="165"/>
    </row>
    <row r="19" spans="1:9" s="3" customFormat="1" ht="21.75" customHeight="1">
      <c r="A19" s="170"/>
      <c r="B19" s="173" t="s">
        <v>132</v>
      </c>
      <c r="C19" s="174"/>
      <c r="D19" s="175"/>
      <c r="E19" s="174"/>
      <c r="F19" s="174"/>
      <c r="G19" s="174"/>
      <c r="H19" s="174"/>
      <c r="I19" s="174"/>
    </row>
    <row r="20" spans="1:9" s="3" customFormat="1" ht="21.75" customHeight="1">
      <c r="A20" s="177">
        <v>1.3</v>
      </c>
      <c r="B20" s="173" t="s">
        <v>133</v>
      </c>
      <c r="C20" s="165"/>
      <c r="D20" s="172"/>
      <c r="E20" s="165"/>
      <c r="F20" s="165"/>
      <c r="G20" s="165"/>
      <c r="H20" s="165"/>
      <c r="I20" s="165"/>
    </row>
    <row r="21" spans="1:9" s="3" customFormat="1" ht="21.75" customHeight="1">
      <c r="A21" s="170" t="s">
        <v>134</v>
      </c>
      <c r="B21" s="171" t="s">
        <v>135</v>
      </c>
      <c r="C21" s="165"/>
      <c r="D21" s="172" t="s">
        <v>79</v>
      </c>
      <c r="E21" s="165"/>
      <c r="F21" s="165"/>
      <c r="G21" s="165"/>
      <c r="H21" s="165"/>
      <c r="I21" s="165"/>
    </row>
    <row r="22" spans="1:9" s="3" customFormat="1" ht="38.25" customHeight="1">
      <c r="A22" s="170" t="s">
        <v>136</v>
      </c>
      <c r="B22" s="171" t="s">
        <v>137</v>
      </c>
      <c r="C22" s="198"/>
      <c r="D22" s="199" t="s">
        <v>79</v>
      </c>
      <c r="E22" s="198"/>
      <c r="F22" s="198"/>
      <c r="G22" s="198"/>
      <c r="H22" s="198"/>
      <c r="I22" s="198"/>
    </row>
    <row r="23" spans="1:9" s="3" customFormat="1" ht="21.75" customHeight="1">
      <c r="A23" s="170" t="s">
        <v>138</v>
      </c>
      <c r="B23" s="171" t="s">
        <v>199</v>
      </c>
      <c r="C23" s="165"/>
      <c r="D23" s="172" t="s">
        <v>79</v>
      </c>
      <c r="E23" s="165"/>
      <c r="F23" s="165"/>
      <c r="G23" s="165"/>
      <c r="H23" s="165"/>
      <c r="I23" s="165"/>
    </row>
    <row r="24" spans="1:9" s="3" customFormat="1" ht="21.75" customHeight="1">
      <c r="A24" s="170" t="s">
        <v>208</v>
      </c>
      <c r="B24" s="171" t="s">
        <v>209</v>
      </c>
      <c r="C24" s="165"/>
      <c r="D24" s="172" t="s">
        <v>79</v>
      </c>
      <c r="E24" s="165"/>
      <c r="F24" s="165"/>
      <c r="G24" s="165"/>
      <c r="H24" s="165"/>
      <c r="I24" s="165"/>
    </row>
    <row r="25" spans="1:9" s="3" customFormat="1" ht="21.75" customHeight="1">
      <c r="A25" s="170"/>
      <c r="B25" s="173" t="s">
        <v>139</v>
      </c>
      <c r="C25" s="165"/>
      <c r="D25" s="172"/>
      <c r="E25" s="165"/>
      <c r="F25" s="174"/>
      <c r="G25" s="165"/>
      <c r="H25" s="174"/>
      <c r="I25" s="174"/>
    </row>
    <row r="26" spans="1:9" s="3" customFormat="1" ht="21.75" customHeight="1">
      <c r="A26" s="176">
        <v>1.4</v>
      </c>
      <c r="B26" s="173" t="s">
        <v>140</v>
      </c>
      <c r="C26" s="165"/>
      <c r="D26" s="172"/>
      <c r="E26" s="165"/>
      <c r="F26" s="165"/>
      <c r="G26" s="165"/>
      <c r="H26" s="165"/>
      <c r="I26" s="165"/>
    </row>
    <row r="27" spans="1:9" s="3" customFormat="1" ht="21.75" customHeight="1">
      <c r="A27" s="170" t="s">
        <v>141</v>
      </c>
      <c r="B27" s="171" t="s">
        <v>142</v>
      </c>
      <c r="C27" s="165"/>
      <c r="D27" s="172" t="s">
        <v>84</v>
      </c>
      <c r="E27" s="165"/>
      <c r="F27" s="165"/>
      <c r="G27" s="165"/>
      <c r="H27" s="165"/>
      <c r="I27" s="165"/>
    </row>
    <row r="28" spans="1:9" s="3" customFormat="1" ht="38.25" customHeight="1">
      <c r="A28" s="178" t="s">
        <v>143</v>
      </c>
      <c r="B28" s="179" t="s">
        <v>144</v>
      </c>
      <c r="C28" s="206"/>
      <c r="D28" s="199" t="s">
        <v>84</v>
      </c>
      <c r="E28" s="198"/>
      <c r="F28" s="198"/>
      <c r="G28" s="198"/>
      <c r="H28" s="198"/>
      <c r="I28" s="198"/>
    </row>
    <row r="29" spans="1:9" s="3" customFormat="1" ht="39" customHeight="1">
      <c r="A29" s="178" t="s">
        <v>145</v>
      </c>
      <c r="B29" s="179" t="s">
        <v>224</v>
      </c>
      <c r="C29" s="200"/>
      <c r="D29" s="180" t="s">
        <v>84</v>
      </c>
      <c r="E29" s="198"/>
      <c r="F29" s="198"/>
      <c r="G29" s="198"/>
      <c r="H29" s="198"/>
      <c r="I29" s="198"/>
    </row>
    <row r="30" spans="1:9" s="3" customFormat="1" ht="21.75" customHeight="1">
      <c r="A30" s="170" t="s">
        <v>146</v>
      </c>
      <c r="B30" s="181" t="s">
        <v>147</v>
      </c>
      <c r="C30" s="200"/>
      <c r="D30" s="180" t="s">
        <v>84</v>
      </c>
      <c r="E30" s="165"/>
      <c r="F30" s="165"/>
      <c r="G30" s="165"/>
      <c r="H30" s="165"/>
      <c r="I30" s="165"/>
    </row>
    <row r="31" spans="1:9" s="3" customFormat="1" ht="21.75" customHeight="1">
      <c r="A31" s="178" t="s">
        <v>148</v>
      </c>
      <c r="B31" s="181" t="s">
        <v>149</v>
      </c>
      <c r="C31" s="200"/>
      <c r="D31" s="180" t="s">
        <v>84</v>
      </c>
      <c r="E31" s="165"/>
      <c r="F31" s="165"/>
      <c r="G31" s="165"/>
      <c r="H31" s="165"/>
      <c r="I31" s="165"/>
    </row>
    <row r="32" spans="1:9" s="3" customFormat="1" ht="21.75" customHeight="1">
      <c r="A32" s="178" t="s">
        <v>150</v>
      </c>
      <c r="B32" s="181" t="s">
        <v>151</v>
      </c>
      <c r="C32" s="200"/>
      <c r="D32" s="172" t="s">
        <v>84</v>
      </c>
      <c r="E32" s="165"/>
      <c r="F32" s="165"/>
      <c r="G32" s="165"/>
      <c r="H32" s="165"/>
      <c r="I32" s="165"/>
    </row>
    <row r="33" spans="1:9" s="3" customFormat="1" ht="21.75" customHeight="1">
      <c r="A33" s="170" t="s">
        <v>152</v>
      </c>
      <c r="B33" s="179" t="s">
        <v>153</v>
      </c>
      <c r="C33" s="165"/>
      <c r="D33" s="172" t="s">
        <v>84</v>
      </c>
      <c r="E33" s="165"/>
      <c r="F33" s="165"/>
      <c r="G33" s="165"/>
      <c r="H33" s="165"/>
      <c r="I33" s="165"/>
    </row>
    <row r="34" spans="1:9" s="3" customFormat="1" ht="21.75" customHeight="1">
      <c r="A34" s="178" t="s">
        <v>154</v>
      </c>
      <c r="B34" s="181" t="s">
        <v>155</v>
      </c>
      <c r="C34" s="200"/>
      <c r="D34" s="180" t="s">
        <v>84</v>
      </c>
      <c r="E34" s="165"/>
      <c r="F34" s="165"/>
      <c r="G34" s="165"/>
      <c r="H34" s="165"/>
      <c r="I34" s="165"/>
    </row>
    <row r="35" spans="1:9" s="3" customFormat="1" ht="21.75" customHeight="1">
      <c r="A35" s="178" t="s">
        <v>156</v>
      </c>
      <c r="B35" s="182" t="s">
        <v>200</v>
      </c>
      <c r="C35" s="200"/>
      <c r="D35" s="180" t="s">
        <v>85</v>
      </c>
      <c r="E35" s="165"/>
      <c r="F35" s="165"/>
      <c r="G35" s="165"/>
      <c r="H35" s="165"/>
      <c r="I35" s="165"/>
    </row>
    <row r="36" spans="1:9" s="3" customFormat="1" ht="36.75" customHeight="1">
      <c r="A36" s="170" t="s">
        <v>157</v>
      </c>
      <c r="B36" s="179" t="s">
        <v>222</v>
      </c>
      <c r="C36" s="200"/>
      <c r="D36" s="180" t="s">
        <v>84</v>
      </c>
      <c r="E36" s="206"/>
      <c r="F36" s="206"/>
      <c r="G36" s="206"/>
      <c r="H36" s="206"/>
      <c r="I36" s="206"/>
    </row>
    <row r="37" spans="1:9" s="3" customFormat="1" ht="21.75" customHeight="1">
      <c r="A37" s="178" t="s">
        <v>158</v>
      </c>
      <c r="B37" s="183" t="s">
        <v>159</v>
      </c>
      <c r="C37" s="201"/>
      <c r="D37" s="184" t="s">
        <v>84</v>
      </c>
      <c r="E37" s="165"/>
      <c r="F37" s="165"/>
      <c r="G37" s="165"/>
      <c r="H37" s="165"/>
      <c r="I37" s="165"/>
    </row>
    <row r="38" spans="1:9" s="3" customFormat="1" ht="21.75" customHeight="1">
      <c r="A38" s="178" t="s">
        <v>160</v>
      </c>
      <c r="B38" s="183" t="s">
        <v>161</v>
      </c>
      <c r="C38" s="201"/>
      <c r="D38" s="185" t="s">
        <v>84</v>
      </c>
      <c r="E38" s="165"/>
      <c r="F38" s="165"/>
      <c r="G38" s="165"/>
      <c r="H38" s="165"/>
      <c r="I38" s="165"/>
    </row>
    <row r="39" spans="1:9" s="3" customFormat="1" ht="21.75" customHeight="1">
      <c r="A39" s="170" t="s">
        <v>162</v>
      </c>
      <c r="B39" s="183" t="s">
        <v>163</v>
      </c>
      <c r="C39" s="201"/>
      <c r="D39" s="185" t="s">
        <v>84</v>
      </c>
      <c r="E39" s="186"/>
      <c r="F39" s="165"/>
      <c r="G39" s="186"/>
      <c r="H39" s="165"/>
      <c r="I39" s="165"/>
    </row>
    <row r="40" spans="1:9" s="3" customFormat="1" ht="21.75" customHeight="1">
      <c r="A40" s="170" t="s">
        <v>201</v>
      </c>
      <c r="B40" s="183" t="s">
        <v>202</v>
      </c>
      <c r="C40" s="201"/>
      <c r="D40" s="185" t="s">
        <v>198</v>
      </c>
      <c r="E40" s="186"/>
      <c r="F40" s="165"/>
      <c r="G40" s="186"/>
      <c r="H40" s="165"/>
      <c r="I40" s="165"/>
    </row>
    <row r="41" spans="1:9" s="3" customFormat="1" ht="21.75" customHeight="1">
      <c r="A41" s="170" t="s">
        <v>164</v>
      </c>
      <c r="B41" s="187" t="s">
        <v>165</v>
      </c>
      <c r="C41" s="201"/>
      <c r="D41" s="185" t="s">
        <v>1</v>
      </c>
      <c r="E41" s="186"/>
      <c r="F41" s="165"/>
      <c r="G41" s="186"/>
      <c r="H41" s="165"/>
      <c r="I41" s="165"/>
    </row>
    <row r="42" spans="1:9" s="3" customFormat="1" ht="21.75" customHeight="1">
      <c r="A42" s="170"/>
      <c r="B42" s="188" t="s">
        <v>166</v>
      </c>
      <c r="C42" s="189"/>
      <c r="D42" s="190"/>
      <c r="E42" s="191"/>
      <c r="F42" s="174"/>
      <c r="G42" s="191"/>
      <c r="H42" s="174"/>
      <c r="I42" s="174"/>
    </row>
    <row r="43" spans="1:9" s="3" customFormat="1" ht="21.75" customHeight="1">
      <c r="A43" s="176">
        <v>1.5</v>
      </c>
      <c r="B43" s="188" t="s">
        <v>167</v>
      </c>
      <c r="C43" s="192"/>
      <c r="D43" s="193"/>
      <c r="E43" s="186"/>
      <c r="F43" s="165"/>
      <c r="G43" s="186"/>
      <c r="H43" s="165"/>
      <c r="I43" s="165"/>
    </row>
    <row r="44" spans="1:9" s="3" customFormat="1" ht="21.75" customHeight="1">
      <c r="A44" s="170" t="s">
        <v>168</v>
      </c>
      <c r="B44" s="183" t="s">
        <v>169</v>
      </c>
      <c r="C44" s="202"/>
      <c r="D44" s="194" t="s">
        <v>84</v>
      </c>
      <c r="E44" s="165"/>
      <c r="F44" s="165"/>
      <c r="G44" s="165"/>
      <c r="H44" s="165"/>
      <c r="I44" s="165"/>
    </row>
    <row r="45" spans="1:9" s="3" customFormat="1" ht="21.75" customHeight="1">
      <c r="A45" s="170" t="s">
        <v>170</v>
      </c>
      <c r="B45" s="183" t="s">
        <v>171</v>
      </c>
      <c r="C45" s="203"/>
      <c r="D45" s="180" t="s">
        <v>84</v>
      </c>
      <c r="E45" s="165"/>
      <c r="F45" s="165"/>
      <c r="G45" s="165"/>
      <c r="H45" s="165"/>
      <c r="I45" s="165"/>
    </row>
    <row r="46" spans="1:9" s="3" customFormat="1" ht="21.75" customHeight="1">
      <c r="A46" s="170" t="s">
        <v>172</v>
      </c>
      <c r="B46" s="183" t="s">
        <v>173</v>
      </c>
      <c r="C46" s="204"/>
      <c r="D46" s="195" t="s">
        <v>84</v>
      </c>
      <c r="E46" s="186"/>
      <c r="F46" s="165"/>
      <c r="G46" s="165"/>
      <c r="H46" s="165"/>
      <c r="I46" s="165"/>
    </row>
    <row r="47" spans="1:9" s="3" customFormat="1" ht="21.75" customHeight="1">
      <c r="A47" s="170" t="s">
        <v>174</v>
      </c>
      <c r="B47" s="183" t="s">
        <v>175</v>
      </c>
      <c r="C47" s="205"/>
      <c r="D47" s="196" t="s">
        <v>84</v>
      </c>
      <c r="E47" s="165"/>
      <c r="F47" s="165"/>
      <c r="G47" s="165"/>
      <c r="H47" s="165"/>
      <c r="I47" s="165"/>
    </row>
    <row r="48" spans="1:9" s="3" customFormat="1" ht="21.75" customHeight="1">
      <c r="A48" s="170" t="s">
        <v>177</v>
      </c>
      <c r="B48" s="187" t="s">
        <v>176</v>
      </c>
      <c r="C48" s="205"/>
      <c r="D48" s="196" t="s">
        <v>84</v>
      </c>
      <c r="E48" s="165"/>
      <c r="F48" s="165"/>
      <c r="G48" s="165"/>
      <c r="H48" s="165"/>
      <c r="I48" s="165"/>
    </row>
    <row r="49" spans="1:9" s="3" customFormat="1" ht="21.75" customHeight="1">
      <c r="A49" s="170" t="s">
        <v>179</v>
      </c>
      <c r="B49" s="187" t="s">
        <v>178</v>
      </c>
      <c r="C49" s="205"/>
      <c r="D49" s="196" t="s">
        <v>84</v>
      </c>
      <c r="E49" s="165"/>
      <c r="F49" s="165"/>
      <c r="G49" s="165"/>
      <c r="H49" s="165"/>
      <c r="I49" s="165"/>
    </row>
    <row r="50" spans="1:9" s="3" customFormat="1" ht="21.75">
      <c r="A50" s="170" t="s">
        <v>181</v>
      </c>
      <c r="B50" s="187" t="s">
        <v>180</v>
      </c>
      <c r="C50" s="205"/>
      <c r="D50" s="196" t="s">
        <v>84</v>
      </c>
      <c r="E50" s="165"/>
      <c r="F50" s="165"/>
      <c r="G50" s="165"/>
      <c r="H50" s="165"/>
      <c r="I50" s="165"/>
    </row>
    <row r="51" spans="1:9" s="3" customFormat="1" ht="21.75" customHeight="1">
      <c r="A51" s="170" t="s">
        <v>183</v>
      </c>
      <c r="B51" s="187" t="s">
        <v>182</v>
      </c>
      <c r="C51" s="165"/>
      <c r="D51" s="172" t="s">
        <v>84</v>
      </c>
      <c r="E51" s="165"/>
      <c r="F51" s="165"/>
      <c r="G51" s="165"/>
      <c r="H51" s="165"/>
      <c r="I51" s="165"/>
    </row>
    <row r="52" spans="1:9" s="3" customFormat="1" ht="21.75" customHeight="1">
      <c r="A52" s="170" t="s">
        <v>184</v>
      </c>
      <c r="B52" s="187" t="s">
        <v>211</v>
      </c>
      <c r="C52" s="165"/>
      <c r="D52" s="172" t="s">
        <v>84</v>
      </c>
      <c r="E52" s="165"/>
      <c r="F52" s="165"/>
      <c r="G52" s="165"/>
      <c r="H52" s="165"/>
      <c r="I52" s="165"/>
    </row>
    <row r="53" spans="1:9" s="3" customFormat="1" ht="21.75" customHeight="1">
      <c r="A53" s="170" t="s">
        <v>195</v>
      </c>
      <c r="B53" s="187" t="s">
        <v>185</v>
      </c>
      <c r="C53" s="165"/>
      <c r="D53" s="172" t="s">
        <v>84</v>
      </c>
      <c r="E53" s="165"/>
      <c r="F53" s="165"/>
      <c r="G53" s="165"/>
      <c r="H53" s="165"/>
      <c r="I53" s="165"/>
    </row>
    <row r="54" spans="1:9" s="3" customFormat="1" ht="21" customHeight="1">
      <c r="A54" s="6"/>
      <c r="B54" s="188" t="s">
        <v>186</v>
      </c>
      <c r="C54" s="189"/>
      <c r="D54" s="190"/>
      <c r="E54" s="191"/>
      <c r="F54" s="174"/>
      <c r="G54" s="191"/>
      <c r="H54" s="174"/>
      <c r="I54" s="174"/>
    </row>
    <row r="55" spans="1:9" s="3" customFormat="1" ht="21" customHeight="1">
      <c r="A55" s="176">
        <v>1.6</v>
      </c>
      <c r="B55" s="188" t="s">
        <v>187</v>
      </c>
      <c r="C55" s="4"/>
      <c r="D55" s="5"/>
      <c r="E55" s="4"/>
      <c r="F55" s="8"/>
      <c r="G55" s="8"/>
      <c r="H55" s="8"/>
      <c r="I55" s="8"/>
    </row>
    <row r="56" spans="1:9" s="3" customFormat="1" ht="21" customHeight="1">
      <c r="A56" s="170" t="s">
        <v>188</v>
      </c>
      <c r="B56" s="183" t="s">
        <v>189</v>
      </c>
      <c r="C56" s="202"/>
      <c r="D56" s="194" t="s">
        <v>79</v>
      </c>
      <c r="E56" s="165"/>
      <c r="F56" s="165"/>
      <c r="G56" s="165"/>
      <c r="H56" s="165"/>
      <c r="I56" s="165"/>
    </row>
    <row r="57" spans="1:9" s="3" customFormat="1" ht="21" customHeight="1">
      <c r="A57" s="170" t="s">
        <v>190</v>
      </c>
      <c r="B57" s="183" t="s">
        <v>210</v>
      </c>
      <c r="C57" s="202"/>
      <c r="D57" s="194" t="s">
        <v>79</v>
      </c>
      <c r="E57" s="165"/>
      <c r="F57" s="165"/>
      <c r="G57" s="165"/>
      <c r="H57" s="165"/>
      <c r="I57" s="165"/>
    </row>
    <row r="58" spans="1:9" s="3" customFormat="1" ht="21" customHeight="1">
      <c r="A58" s="170" t="s">
        <v>191</v>
      </c>
      <c r="B58" s="183" t="s">
        <v>223</v>
      </c>
      <c r="C58" s="202"/>
      <c r="D58" s="194" t="s">
        <v>217</v>
      </c>
      <c r="E58" s="165"/>
      <c r="F58" s="165"/>
      <c r="G58" s="165"/>
      <c r="H58" s="165"/>
      <c r="I58" s="165"/>
    </row>
    <row r="59" spans="1:9" s="3" customFormat="1" ht="21" customHeight="1">
      <c r="A59" s="170" t="s">
        <v>194</v>
      </c>
      <c r="B59" s="183" t="s">
        <v>192</v>
      </c>
      <c r="C59" s="202"/>
      <c r="D59" s="194" t="s">
        <v>198</v>
      </c>
      <c r="E59" s="165"/>
      <c r="F59" s="165"/>
      <c r="G59" s="165"/>
      <c r="H59" s="165"/>
      <c r="I59" s="165"/>
    </row>
    <row r="60" spans="1:9" s="3" customFormat="1" ht="21" customHeight="1">
      <c r="A60" s="170" t="s">
        <v>196</v>
      </c>
      <c r="B60" s="183" t="s">
        <v>212</v>
      </c>
      <c r="C60" s="202"/>
      <c r="D60" s="194" t="s">
        <v>198</v>
      </c>
      <c r="E60" s="165"/>
      <c r="F60" s="165"/>
      <c r="G60" s="165"/>
      <c r="H60" s="165"/>
      <c r="I60" s="165"/>
    </row>
    <row r="61" spans="1:9" s="3" customFormat="1" ht="21" customHeight="1">
      <c r="A61" s="170" t="s">
        <v>214</v>
      </c>
      <c r="B61" s="183" t="s">
        <v>213</v>
      </c>
      <c r="C61" s="202"/>
      <c r="D61" s="194" t="s">
        <v>198</v>
      </c>
      <c r="E61" s="165"/>
      <c r="F61" s="165"/>
      <c r="G61" s="165"/>
      <c r="H61" s="165"/>
      <c r="I61" s="165"/>
    </row>
    <row r="62" spans="1:9" s="3" customFormat="1" ht="21" customHeight="1">
      <c r="A62" s="170" t="s">
        <v>215</v>
      </c>
      <c r="B62" s="187" t="s">
        <v>227</v>
      </c>
      <c r="C62" s="197"/>
      <c r="D62" s="194" t="s">
        <v>197</v>
      </c>
      <c r="E62" s="206"/>
      <c r="F62" s="206"/>
      <c r="G62" s="206"/>
      <c r="H62" s="165"/>
      <c r="I62" s="206"/>
    </row>
    <row r="63" spans="1:9" s="3" customFormat="1" ht="21" customHeight="1">
      <c r="A63" s="170" t="s">
        <v>216</v>
      </c>
      <c r="B63" s="183" t="s">
        <v>226</v>
      </c>
      <c r="C63" s="197"/>
      <c r="D63" s="194" t="s">
        <v>198</v>
      </c>
      <c r="E63" s="165"/>
      <c r="F63" s="165"/>
      <c r="G63" s="165"/>
      <c r="H63" s="165"/>
      <c r="I63" s="165"/>
    </row>
    <row r="64" spans="1:9" s="3" customFormat="1" ht="21" customHeight="1">
      <c r="A64" s="170" t="s">
        <v>218</v>
      </c>
      <c r="B64" s="183" t="s">
        <v>228</v>
      </c>
      <c r="C64" s="197"/>
      <c r="D64" s="194" t="s">
        <v>197</v>
      </c>
      <c r="E64" s="165"/>
      <c r="F64" s="165"/>
      <c r="G64" s="165"/>
      <c r="H64" s="165"/>
      <c r="I64" s="165"/>
    </row>
    <row r="65" spans="1:9" s="3" customFormat="1" ht="21" customHeight="1">
      <c r="A65" s="170" t="s">
        <v>219</v>
      </c>
      <c r="B65" s="183" t="s">
        <v>230</v>
      </c>
      <c r="C65" s="197"/>
      <c r="D65" s="194" t="s">
        <v>198</v>
      </c>
      <c r="E65" s="165"/>
      <c r="F65" s="165"/>
      <c r="G65" s="165"/>
      <c r="H65" s="165"/>
      <c r="I65" s="165"/>
    </row>
    <row r="66" spans="1:9" s="3" customFormat="1" ht="21" customHeight="1">
      <c r="A66" s="170" t="s">
        <v>232</v>
      </c>
      <c r="B66" s="183" t="s">
        <v>233</v>
      </c>
      <c r="C66" s="197"/>
      <c r="D66" s="194" t="s">
        <v>198</v>
      </c>
      <c r="E66" s="165"/>
      <c r="F66" s="165"/>
      <c r="G66" s="165"/>
      <c r="H66" s="165"/>
      <c r="I66" s="165"/>
    </row>
    <row r="67" spans="1:9" s="3" customFormat="1" ht="21" customHeight="1">
      <c r="A67" s="6"/>
      <c r="B67" s="188" t="s">
        <v>193</v>
      </c>
      <c r="C67" s="189"/>
      <c r="D67" s="190"/>
      <c r="E67" s="191"/>
      <c r="F67" s="174"/>
      <c r="G67" s="191"/>
      <c r="H67" s="174"/>
      <c r="I67" s="174"/>
    </row>
    <row r="68" spans="1:9" s="3" customFormat="1" ht="21" customHeight="1">
      <c r="A68" s="6"/>
      <c r="B68" s="188"/>
      <c r="C68" s="189"/>
      <c r="D68" s="190"/>
      <c r="E68" s="191"/>
      <c r="F68" s="174"/>
      <c r="G68" s="191"/>
      <c r="H68" s="174"/>
      <c r="I68" s="174"/>
    </row>
    <row r="69" spans="1:9" s="3" customFormat="1" ht="21" customHeight="1">
      <c r="A69" s="6"/>
      <c r="B69" s="7" t="s">
        <v>83</v>
      </c>
      <c r="C69" s="4"/>
      <c r="D69" s="5"/>
      <c r="E69" s="4"/>
      <c r="F69" s="8"/>
      <c r="G69" s="8"/>
      <c r="H69" s="8"/>
      <c r="I69" s="8"/>
    </row>
    <row r="70" spans="2:11" s="18" customFormat="1" ht="21.75">
      <c r="B70" s="22"/>
      <c r="C70" s="22"/>
      <c r="D70" s="22"/>
      <c r="E70" s="22"/>
      <c r="F70" s="22"/>
      <c r="G70" s="143"/>
      <c r="H70" s="22"/>
      <c r="I70" s="22"/>
      <c r="K70" s="19"/>
    </row>
    <row r="71" ht="21.75">
      <c r="C71" s="34"/>
    </row>
  </sheetData>
  <sheetProtection/>
  <mergeCells count="10">
    <mergeCell ref="A1:I1"/>
    <mergeCell ref="A2:I2"/>
    <mergeCell ref="A3:I3"/>
    <mergeCell ref="E4:F4"/>
    <mergeCell ref="G4:H4"/>
    <mergeCell ref="A4:A5"/>
    <mergeCell ref="B4:B5"/>
    <mergeCell ref="C4:C5"/>
    <mergeCell ref="D4:D5"/>
    <mergeCell ref="I4:I5"/>
  </mergeCells>
  <printOptions/>
  <pageMargins left="0.2755905511811024" right="0.11811023622047245" top="0.7874015748031497" bottom="0.5905511811023623" header="0.3937007874015748" footer="0.5118110236220472"/>
  <pageSetup horizontalDpi="600" verticalDpi="600" orientation="portrait" paperSize="9" scale="90" r:id="rId2"/>
  <headerFooter alignWithMargins="0">
    <oddHeader>&amp;L&amp;"TH SarabunPSK,ธรรมดา"&amp;12รายละเอียดบัญชีแสดงปริมาณวัสดุ แรงงาน และประมาณราคาค่าก่อสร้าง&amp;R&amp;"TH SarabunPSK,ธรรมดา"ปร.4&amp;"DilleniaUPC,ธรรมดา" &amp;"TH SarabunPSK,ธรรมดา"&amp;P / &amp;N</oddHeader>
    <oddFooter>&amp;L&amp;"TH SarabunPSK,ตัวหนา"หมายเหตุ&amp;"TH SarabunPSK,ธรรมดา" บัญชีปริมาณงานฉบับนี้ผู้เสนอราคาจะต้องตรวจสอบรายละเอียดจากแบบรูปรายการโดยละเอียดอีกครั้ง หากปรากฏภายหลังว่าบัญชีปริมาณงานกับแบบรูปรายการขัดแย้งกัน ให้ยึดตามแบบรูปรายการ หรือคำวินิจฉัยของผู้ว่าจ้าง</oddFooter>
  </headerFooter>
  <rowBreaks count="1" manualBreakCount="1">
    <brk id="35" max="8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K41"/>
  <sheetViews>
    <sheetView view="pageBreakPreview" zoomScale="89" zoomScaleSheetLayoutView="89" workbookViewId="0" topLeftCell="A1">
      <selection activeCell="C7" sqref="C7:C39"/>
    </sheetView>
  </sheetViews>
  <sheetFormatPr defaultColWidth="9.140625" defaultRowHeight="21.75"/>
  <cols>
    <col min="1" max="1" width="7.7109375" style="9" customWidth="1"/>
    <col min="2" max="2" width="32.7109375" style="1" customWidth="1"/>
    <col min="3" max="3" width="10.140625" style="10" customWidth="1"/>
    <col min="4" max="4" width="9.140625" style="9" customWidth="1"/>
    <col min="5" max="5" width="10.8515625" style="10" customWidth="1"/>
    <col min="6" max="6" width="12.7109375" style="10" customWidth="1"/>
    <col min="7" max="7" width="9.7109375" style="10" customWidth="1"/>
    <col min="8" max="8" width="12.7109375" style="10" customWidth="1"/>
    <col min="9" max="9" width="14.7109375" style="10" customWidth="1"/>
    <col min="10" max="10" width="9.140625" style="1" customWidth="1"/>
    <col min="11" max="11" width="14.140625" style="1" customWidth="1"/>
    <col min="12" max="16384" width="9.140625" style="1" customWidth="1"/>
  </cols>
  <sheetData>
    <row r="1" spans="1:9" ht="24">
      <c r="A1" s="264" t="s">
        <v>21</v>
      </c>
      <c r="B1" s="264"/>
      <c r="C1" s="264"/>
      <c r="D1" s="264"/>
      <c r="E1" s="264"/>
      <c r="F1" s="264"/>
      <c r="G1" s="264"/>
      <c r="H1" s="264"/>
      <c r="I1" s="264"/>
    </row>
    <row r="2" spans="1:9" ht="24">
      <c r="A2" s="265" t="str">
        <f>สรุป!A2</f>
        <v>โครงการปรับปรุงอาคารเรียนคณะครุศาสตร์</v>
      </c>
      <c r="B2" s="265"/>
      <c r="C2" s="265"/>
      <c r="D2" s="265"/>
      <c r="E2" s="265"/>
      <c r="F2" s="265"/>
      <c r="G2" s="265"/>
      <c r="H2" s="265"/>
      <c r="I2" s="265"/>
    </row>
    <row r="3" spans="1:9" ht="24">
      <c r="A3" s="265" t="s">
        <v>15</v>
      </c>
      <c r="B3" s="265"/>
      <c r="C3" s="265"/>
      <c r="D3" s="265"/>
      <c r="E3" s="265"/>
      <c r="F3" s="265"/>
      <c r="G3" s="265"/>
      <c r="H3" s="265"/>
      <c r="I3" s="265"/>
    </row>
    <row r="4" spans="1:9" ht="21.75">
      <c r="A4" s="268" t="s">
        <v>0</v>
      </c>
      <c r="B4" s="268" t="s">
        <v>1</v>
      </c>
      <c r="C4" s="270" t="s">
        <v>2</v>
      </c>
      <c r="D4" s="268" t="s">
        <v>3</v>
      </c>
      <c r="E4" s="266" t="s">
        <v>4</v>
      </c>
      <c r="F4" s="267"/>
      <c r="G4" s="266" t="s">
        <v>5</v>
      </c>
      <c r="H4" s="267"/>
      <c r="I4" s="270" t="s">
        <v>6</v>
      </c>
    </row>
    <row r="5" spans="1:9" ht="21.75" customHeight="1">
      <c r="A5" s="269"/>
      <c r="B5" s="269"/>
      <c r="C5" s="271"/>
      <c r="D5" s="269"/>
      <c r="E5" s="36" t="s">
        <v>7</v>
      </c>
      <c r="F5" s="36" t="s">
        <v>8</v>
      </c>
      <c r="G5" s="142" t="s">
        <v>7</v>
      </c>
      <c r="H5" s="36" t="s">
        <v>8</v>
      </c>
      <c r="I5" s="271"/>
    </row>
    <row r="6" spans="1:9" s="2" customFormat="1" ht="25.5" customHeight="1">
      <c r="A6" s="154">
        <v>1</v>
      </c>
      <c r="B6" s="155" t="s">
        <v>86</v>
      </c>
      <c r="C6" s="156"/>
      <c r="D6" s="154"/>
      <c r="E6" s="156"/>
      <c r="F6" s="156"/>
      <c r="G6" s="156"/>
      <c r="H6" s="156"/>
      <c r="I6" s="156"/>
    </row>
    <row r="7" spans="1:9" s="2" customFormat="1" ht="37.5" customHeight="1">
      <c r="A7" s="146">
        <v>1.01</v>
      </c>
      <c r="B7" s="152" t="s">
        <v>87</v>
      </c>
      <c r="C7" s="207"/>
      <c r="D7" s="208" t="s">
        <v>88</v>
      </c>
      <c r="E7" s="207"/>
      <c r="F7" s="207"/>
      <c r="G7" s="207"/>
      <c r="H7" s="207"/>
      <c r="I7" s="207"/>
    </row>
    <row r="8" spans="1:9" s="3" customFormat="1" ht="39" customHeight="1">
      <c r="A8" s="146">
        <v>1.02</v>
      </c>
      <c r="B8" s="152" t="s">
        <v>89</v>
      </c>
      <c r="C8" s="207"/>
      <c r="D8" s="208" t="s">
        <v>88</v>
      </c>
      <c r="E8" s="207"/>
      <c r="F8" s="207"/>
      <c r="G8" s="207"/>
      <c r="H8" s="207"/>
      <c r="I8" s="207"/>
    </row>
    <row r="9" spans="1:9" s="3" customFormat="1" ht="36.75" customHeight="1">
      <c r="A9" s="146">
        <v>1.03</v>
      </c>
      <c r="B9" s="152" t="s">
        <v>90</v>
      </c>
      <c r="C9" s="207"/>
      <c r="D9" s="208" t="s">
        <v>88</v>
      </c>
      <c r="E9" s="207"/>
      <c r="F9" s="207"/>
      <c r="G9" s="207"/>
      <c r="H9" s="207"/>
      <c r="I9" s="207"/>
    </row>
    <row r="10" spans="1:9" s="3" customFormat="1" ht="39" customHeight="1">
      <c r="A10" s="146">
        <v>1.04</v>
      </c>
      <c r="B10" s="152" t="s">
        <v>91</v>
      </c>
      <c r="C10" s="207"/>
      <c r="D10" s="208" t="s">
        <v>88</v>
      </c>
      <c r="E10" s="207"/>
      <c r="F10" s="207"/>
      <c r="G10" s="207"/>
      <c r="H10" s="207"/>
      <c r="I10" s="207"/>
    </row>
    <row r="11" spans="1:9" s="3" customFormat="1" ht="36.75" customHeight="1">
      <c r="A11" s="146">
        <v>1.05</v>
      </c>
      <c r="B11" s="152" t="s">
        <v>234</v>
      </c>
      <c r="C11" s="207"/>
      <c r="D11" s="208" t="s">
        <v>88</v>
      </c>
      <c r="E11" s="207"/>
      <c r="F11" s="207"/>
      <c r="G11" s="207"/>
      <c r="H11" s="207"/>
      <c r="I11" s="207"/>
    </row>
    <row r="12" spans="1:9" s="3" customFormat="1" ht="37.5" customHeight="1">
      <c r="A12" s="146">
        <v>1.06</v>
      </c>
      <c r="B12" s="152" t="s">
        <v>92</v>
      </c>
      <c r="C12" s="207"/>
      <c r="D12" s="208" t="s">
        <v>88</v>
      </c>
      <c r="E12" s="207"/>
      <c r="F12" s="207"/>
      <c r="G12" s="207"/>
      <c r="H12" s="207"/>
      <c r="I12" s="207"/>
    </row>
    <row r="13" spans="1:9" s="3" customFormat="1" ht="38.25" customHeight="1">
      <c r="A13" s="146">
        <v>1.07</v>
      </c>
      <c r="B13" s="152" t="s">
        <v>93</v>
      </c>
      <c r="C13" s="207"/>
      <c r="D13" s="208" t="s">
        <v>88</v>
      </c>
      <c r="E13" s="207"/>
      <c r="F13" s="207"/>
      <c r="G13" s="207"/>
      <c r="H13" s="207"/>
      <c r="I13" s="207"/>
    </row>
    <row r="14" spans="1:9" s="3" customFormat="1" ht="36.75" customHeight="1">
      <c r="A14" s="146">
        <v>1.08</v>
      </c>
      <c r="B14" s="152" t="s">
        <v>94</v>
      </c>
      <c r="C14" s="207"/>
      <c r="D14" s="208" t="s">
        <v>88</v>
      </c>
      <c r="E14" s="207"/>
      <c r="F14" s="207"/>
      <c r="G14" s="207"/>
      <c r="H14" s="207"/>
      <c r="I14" s="207"/>
    </row>
    <row r="15" spans="1:9" s="3" customFormat="1" ht="36" customHeight="1">
      <c r="A15" s="146">
        <v>1.09</v>
      </c>
      <c r="B15" s="152" t="s">
        <v>95</v>
      </c>
      <c r="C15" s="207"/>
      <c r="D15" s="208" t="s">
        <v>88</v>
      </c>
      <c r="E15" s="207"/>
      <c r="F15" s="207"/>
      <c r="G15" s="207"/>
      <c r="H15" s="207"/>
      <c r="I15" s="207"/>
    </row>
    <row r="16" spans="1:9" s="3" customFormat="1" ht="36" customHeight="1">
      <c r="A16" s="149">
        <v>1.1</v>
      </c>
      <c r="B16" s="152" t="s">
        <v>96</v>
      </c>
      <c r="C16" s="207"/>
      <c r="D16" s="208" t="s">
        <v>88</v>
      </c>
      <c r="E16" s="207"/>
      <c r="F16" s="207"/>
      <c r="G16" s="207"/>
      <c r="H16" s="207"/>
      <c r="I16" s="207"/>
    </row>
    <row r="17" spans="1:9" s="3" customFormat="1" ht="38.25" customHeight="1">
      <c r="A17" s="146">
        <v>1.11</v>
      </c>
      <c r="B17" s="152" t="s">
        <v>97</v>
      </c>
      <c r="C17" s="207"/>
      <c r="D17" s="208" t="s">
        <v>88</v>
      </c>
      <c r="E17" s="207"/>
      <c r="F17" s="207"/>
      <c r="G17" s="207"/>
      <c r="H17" s="207"/>
      <c r="I17" s="207"/>
    </row>
    <row r="18" spans="1:9" s="3" customFormat="1" ht="21.75" customHeight="1">
      <c r="A18" s="146">
        <v>1.12</v>
      </c>
      <c r="B18" s="147" t="s">
        <v>98</v>
      </c>
      <c r="C18" s="148"/>
      <c r="D18" s="146" t="s">
        <v>88</v>
      </c>
      <c r="E18" s="148"/>
      <c r="F18" s="148"/>
      <c r="G18" s="148"/>
      <c r="H18" s="148"/>
      <c r="I18" s="148"/>
    </row>
    <row r="19" spans="1:9" s="3" customFormat="1" ht="21.75" customHeight="1">
      <c r="A19" s="146">
        <v>1.13</v>
      </c>
      <c r="B19" s="147" t="s">
        <v>99</v>
      </c>
      <c r="C19" s="148"/>
      <c r="D19" s="146" t="s">
        <v>88</v>
      </c>
      <c r="E19" s="148"/>
      <c r="F19" s="148"/>
      <c r="G19" s="148"/>
      <c r="H19" s="148"/>
      <c r="I19" s="148"/>
    </row>
    <row r="20" spans="1:9" s="3" customFormat="1" ht="21.75">
      <c r="A20" s="146">
        <v>1.14</v>
      </c>
      <c r="B20" s="147" t="s">
        <v>100</v>
      </c>
      <c r="C20" s="148"/>
      <c r="D20" s="146" t="s">
        <v>101</v>
      </c>
      <c r="E20" s="148"/>
      <c r="F20" s="148"/>
      <c r="G20" s="148"/>
      <c r="H20" s="148"/>
      <c r="I20" s="148"/>
    </row>
    <row r="21" spans="1:9" s="3" customFormat="1" ht="21.75" customHeight="1">
      <c r="A21" s="146">
        <v>1.15</v>
      </c>
      <c r="B21" s="147" t="s">
        <v>102</v>
      </c>
      <c r="C21" s="148"/>
      <c r="D21" s="146" t="s">
        <v>101</v>
      </c>
      <c r="E21" s="148"/>
      <c r="F21" s="148"/>
      <c r="G21" s="148"/>
      <c r="H21" s="148"/>
      <c r="I21" s="148"/>
    </row>
    <row r="22" spans="1:9" s="3" customFormat="1" ht="21.75" customHeight="1">
      <c r="A22" s="146">
        <v>1.16</v>
      </c>
      <c r="B22" s="147" t="s">
        <v>103</v>
      </c>
      <c r="C22" s="148"/>
      <c r="D22" s="146" t="s">
        <v>101</v>
      </c>
      <c r="E22" s="148"/>
      <c r="F22" s="148"/>
      <c r="G22" s="148"/>
      <c r="H22" s="148"/>
      <c r="I22" s="148"/>
    </row>
    <row r="23" spans="1:9" s="3" customFormat="1" ht="21.75" customHeight="1">
      <c r="A23" s="146">
        <v>1.17</v>
      </c>
      <c r="B23" s="147" t="s">
        <v>104</v>
      </c>
      <c r="C23" s="148"/>
      <c r="D23" s="146" t="s">
        <v>101</v>
      </c>
      <c r="E23" s="148"/>
      <c r="F23" s="148"/>
      <c r="G23" s="148"/>
      <c r="H23" s="148"/>
      <c r="I23" s="148"/>
    </row>
    <row r="24" spans="1:9" s="3" customFormat="1" ht="21.75" customHeight="1">
      <c r="A24" s="146">
        <v>1.18</v>
      </c>
      <c r="B24" s="147" t="s">
        <v>105</v>
      </c>
      <c r="C24" s="148"/>
      <c r="D24" s="146" t="s">
        <v>101</v>
      </c>
      <c r="E24" s="148"/>
      <c r="F24" s="148"/>
      <c r="G24" s="148"/>
      <c r="H24" s="148"/>
      <c r="I24" s="148"/>
    </row>
    <row r="25" spans="1:9" s="3" customFormat="1" ht="21.75" customHeight="1">
      <c r="A25" s="146">
        <v>1.19</v>
      </c>
      <c r="B25" s="147" t="s">
        <v>106</v>
      </c>
      <c r="C25" s="148"/>
      <c r="D25" s="146" t="s">
        <v>101</v>
      </c>
      <c r="E25" s="148"/>
      <c r="F25" s="148"/>
      <c r="G25" s="148"/>
      <c r="H25" s="148"/>
      <c r="I25" s="148"/>
    </row>
    <row r="26" spans="1:9" s="3" customFormat="1" ht="21.75" customHeight="1">
      <c r="A26" s="149">
        <v>1.2</v>
      </c>
      <c r="B26" s="147" t="s">
        <v>105</v>
      </c>
      <c r="C26" s="148"/>
      <c r="D26" s="146" t="s">
        <v>101</v>
      </c>
      <c r="E26" s="148"/>
      <c r="F26" s="148"/>
      <c r="G26" s="148"/>
      <c r="H26" s="148"/>
      <c r="I26" s="148"/>
    </row>
    <row r="27" spans="1:9" s="3" customFormat="1" ht="21.75" customHeight="1">
      <c r="A27" s="146">
        <v>1.21</v>
      </c>
      <c r="B27" s="147" t="s">
        <v>107</v>
      </c>
      <c r="C27" s="148"/>
      <c r="D27" s="146" t="s">
        <v>101</v>
      </c>
      <c r="E27" s="148"/>
      <c r="F27" s="148"/>
      <c r="G27" s="148"/>
      <c r="H27" s="148"/>
      <c r="I27" s="148"/>
    </row>
    <row r="28" spans="1:9" s="3" customFormat="1" ht="21.75" customHeight="1">
      <c r="A28" s="146">
        <v>1.22</v>
      </c>
      <c r="B28" s="147" t="s">
        <v>108</v>
      </c>
      <c r="C28" s="148"/>
      <c r="D28" s="146" t="s">
        <v>101</v>
      </c>
      <c r="E28" s="148"/>
      <c r="F28" s="148"/>
      <c r="G28" s="148"/>
      <c r="H28" s="148"/>
      <c r="I28" s="148"/>
    </row>
    <row r="29" spans="1:9" s="3" customFormat="1" ht="21.75" customHeight="1">
      <c r="A29" s="146">
        <v>1.23</v>
      </c>
      <c r="B29" s="150" t="s">
        <v>109</v>
      </c>
      <c r="C29" s="148"/>
      <c r="D29" s="151" t="s">
        <v>88</v>
      </c>
      <c r="E29" s="148"/>
      <c r="F29" s="148"/>
      <c r="G29" s="148"/>
      <c r="H29" s="148"/>
      <c r="I29" s="148"/>
    </row>
    <row r="30" spans="1:9" s="3" customFormat="1" ht="21.75" customHeight="1">
      <c r="A30" s="146">
        <v>1.24</v>
      </c>
      <c r="B30" s="150" t="s">
        <v>110</v>
      </c>
      <c r="C30" s="148"/>
      <c r="D30" s="151" t="s">
        <v>111</v>
      </c>
      <c r="E30" s="148"/>
      <c r="F30" s="148"/>
      <c r="G30" s="148"/>
      <c r="H30" s="148"/>
      <c r="I30" s="148"/>
    </row>
    <row r="31" spans="1:9" s="3" customFormat="1" ht="21.75" customHeight="1">
      <c r="A31" s="146">
        <v>1.25</v>
      </c>
      <c r="B31" s="147" t="s">
        <v>112</v>
      </c>
      <c r="C31" s="148"/>
      <c r="D31" s="151"/>
      <c r="E31" s="148"/>
      <c r="F31" s="148"/>
      <c r="G31" s="148"/>
      <c r="H31" s="148"/>
      <c r="I31" s="148"/>
    </row>
    <row r="32" spans="1:9" s="3" customFormat="1" ht="21.75" customHeight="1">
      <c r="A32" s="146"/>
      <c r="B32" s="1" t="s">
        <v>113</v>
      </c>
      <c r="C32" s="148"/>
      <c r="D32" s="151" t="s">
        <v>88</v>
      </c>
      <c r="E32" s="148"/>
      <c r="F32" s="148"/>
      <c r="G32" s="148"/>
      <c r="H32" s="148"/>
      <c r="I32" s="148"/>
    </row>
    <row r="33" spans="1:9" s="3" customFormat="1" ht="21.75" customHeight="1">
      <c r="A33" s="146"/>
      <c r="B33" s="147" t="s">
        <v>114</v>
      </c>
      <c r="C33" s="148"/>
      <c r="D33" s="151" t="s">
        <v>101</v>
      </c>
      <c r="E33" s="148"/>
      <c r="F33" s="148"/>
      <c r="G33" s="148"/>
      <c r="H33" s="148"/>
      <c r="I33" s="148"/>
    </row>
    <row r="34" spans="1:9" s="3" customFormat="1" ht="21.75" customHeight="1">
      <c r="A34" s="146"/>
      <c r="B34" s="1" t="s">
        <v>115</v>
      </c>
      <c r="C34" s="148"/>
      <c r="D34" s="151" t="s">
        <v>101</v>
      </c>
      <c r="E34" s="148"/>
      <c r="F34" s="148"/>
      <c r="G34" s="148"/>
      <c r="H34" s="148"/>
      <c r="I34" s="148"/>
    </row>
    <row r="35" spans="1:9" s="3" customFormat="1" ht="21.75" customHeight="1">
      <c r="A35" s="146"/>
      <c r="B35" s="150" t="s">
        <v>116</v>
      </c>
      <c r="C35" s="148"/>
      <c r="D35" s="151" t="s">
        <v>101</v>
      </c>
      <c r="E35" s="148"/>
      <c r="F35" s="148"/>
      <c r="G35" s="148"/>
      <c r="H35" s="148"/>
      <c r="I35" s="148"/>
    </row>
    <row r="36" spans="1:9" s="3" customFormat="1" ht="21.75" customHeight="1">
      <c r="A36" s="146"/>
      <c r="B36" s="150" t="s">
        <v>117</v>
      </c>
      <c r="C36" s="148"/>
      <c r="D36" s="151" t="s">
        <v>88</v>
      </c>
      <c r="E36" s="148"/>
      <c r="F36" s="148"/>
      <c r="G36" s="148"/>
      <c r="H36" s="148"/>
      <c r="I36" s="148"/>
    </row>
    <row r="37" spans="1:9" s="3" customFormat="1" ht="21.75" customHeight="1">
      <c r="A37" s="146"/>
      <c r="B37" s="152" t="s">
        <v>118</v>
      </c>
      <c r="C37" s="148"/>
      <c r="D37" s="151" t="s">
        <v>111</v>
      </c>
      <c r="E37" s="148"/>
      <c r="F37" s="148"/>
      <c r="G37" s="148"/>
      <c r="H37" s="148"/>
      <c r="I37" s="148"/>
    </row>
    <row r="38" spans="1:9" s="3" customFormat="1" ht="21.75" customHeight="1">
      <c r="A38" s="146">
        <v>1.26</v>
      </c>
      <c r="B38" s="147" t="s">
        <v>119</v>
      </c>
      <c r="C38" s="148"/>
      <c r="D38" s="151" t="s">
        <v>111</v>
      </c>
      <c r="E38" s="148"/>
      <c r="F38" s="148"/>
      <c r="G38" s="148"/>
      <c r="H38" s="148"/>
      <c r="I38" s="148"/>
    </row>
    <row r="39" spans="1:9" s="3" customFormat="1" ht="21.75" customHeight="1">
      <c r="A39" s="153"/>
      <c r="B39" s="157" t="s">
        <v>120</v>
      </c>
      <c r="C39" s="158"/>
      <c r="D39" s="159"/>
      <c r="E39" s="158"/>
      <c r="F39" s="160"/>
      <c r="G39" s="160"/>
      <c r="H39" s="160"/>
      <c r="I39" s="160"/>
    </row>
    <row r="40" spans="2:11" s="18" customFormat="1" ht="21.75">
      <c r="B40" s="22"/>
      <c r="C40" s="22"/>
      <c r="D40" s="22"/>
      <c r="E40" s="22"/>
      <c r="F40" s="22"/>
      <c r="G40" s="143"/>
      <c r="H40" s="22"/>
      <c r="I40" s="22"/>
      <c r="K40" s="19"/>
    </row>
    <row r="41" ht="21.75">
      <c r="C41" s="34"/>
    </row>
  </sheetData>
  <sheetProtection/>
  <mergeCells count="10">
    <mergeCell ref="A1:I1"/>
    <mergeCell ref="A2:I2"/>
    <mergeCell ref="A3:I3"/>
    <mergeCell ref="A4:A5"/>
    <mergeCell ref="B4:B5"/>
    <mergeCell ref="C4:C5"/>
    <mergeCell ref="D4:D5"/>
    <mergeCell ref="E4:F4"/>
    <mergeCell ref="G4:H4"/>
    <mergeCell ref="I4:I5"/>
  </mergeCells>
  <printOptions/>
  <pageMargins left="0.2755905511811024" right="0.11811023622047245" top="0.7874015748031497" bottom="0.984251968503937" header="0.3937007874015748" footer="0.5118110236220472"/>
  <pageSetup horizontalDpi="600" verticalDpi="600" orientation="portrait" paperSize="9" scale="87" r:id="rId2"/>
  <headerFooter alignWithMargins="0">
    <oddHeader>&amp;L&amp;"TH SarabunPSK,ธรรมดา"&amp;12รายละเอียดบัญชีแสดงปริมาณวัสดุ แรงงาน และประมาณราคาค่าก่อสร้าง&amp;R&amp;"TH SarabunPSK,ธรรมดา"ปร.4&amp;"DilleniaUPC,ธรรมดา" &amp;"TH SarabunPSK,ธรรมดา"&amp;P / &amp;N</oddHeader>
    <oddFooter>&amp;L&amp;"TH SarabunPSK,ตัวหนา"หมายเหตุ&amp;"TH SarabunPSK,ธรรมดา" บัญชีปริมาณงานฉบับนี้ผู้เสนอราคาจะต้องตรวจสอบรายละเอียดจากแบบรูปรายการโดยละเอียดอีกครั้ง หากปรากฏภายหลังว่าบัญชีปริมาณงานกับแบบรูปรายการขัดแย้งกัน ให้ยึดตามแบบรูปรายการ หรือคำวินิจฉัยของผู้ว่าจ้าง</oddFooter>
  </headerFooter>
  <rowBreaks count="1" manualBreakCount="1">
    <brk id="30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1"/>
  <dimension ref="B1:Z114"/>
  <sheetViews>
    <sheetView showGridLines="0" showRowColHeaders="0" tabSelected="1" zoomScaleSheetLayoutView="100" zoomScalePageLayoutView="0" workbookViewId="0" topLeftCell="A1">
      <selection activeCell="M23" sqref="M23"/>
    </sheetView>
  </sheetViews>
  <sheetFormatPr defaultColWidth="9.140625" defaultRowHeight="21.75"/>
  <cols>
    <col min="1" max="1" width="9.140625" style="66" customWidth="1"/>
    <col min="2" max="2" width="7.8515625" style="66" customWidth="1"/>
    <col min="3" max="3" width="14.7109375" style="66" customWidth="1"/>
    <col min="4" max="7" width="11.28125" style="66" customWidth="1"/>
    <col min="8" max="9" width="12.28125" style="66" customWidth="1"/>
    <col min="10" max="11" width="7.7109375" style="66" customWidth="1"/>
    <col min="12" max="16384" width="9.140625" style="66" customWidth="1"/>
  </cols>
  <sheetData>
    <row r="1" spans="2:11" ht="26.25">
      <c r="B1" s="272" t="s">
        <v>62</v>
      </c>
      <c r="C1" s="272"/>
      <c r="D1" s="272"/>
      <c r="E1" s="272"/>
      <c r="F1" s="272"/>
      <c r="G1" s="272"/>
      <c r="H1" s="272"/>
      <c r="I1" s="272"/>
      <c r="J1" s="272"/>
      <c r="K1" s="272"/>
    </row>
    <row r="2" spans="2:11" ht="23.25">
      <c r="B2" s="273" t="str">
        <f>สรุป!A2</f>
        <v>โครงการปรับปรุงอาคารเรียนคณะครุศาสตร์</v>
      </c>
      <c r="C2" s="273"/>
      <c r="D2" s="273"/>
      <c r="E2" s="273"/>
      <c r="F2" s="273"/>
      <c r="G2" s="273"/>
      <c r="H2" s="273"/>
      <c r="I2" s="273"/>
      <c r="J2" s="273"/>
      <c r="K2" s="273"/>
    </row>
    <row r="3" spans="2:11" ht="23.25">
      <c r="B3" s="273" t="str">
        <f>('[4]สรุป'!A3)</f>
        <v>มหาวิทยาลัยราชภัฏอุตรดิตถ์</v>
      </c>
      <c r="C3" s="273"/>
      <c r="D3" s="273"/>
      <c r="E3" s="273"/>
      <c r="F3" s="273"/>
      <c r="G3" s="273"/>
      <c r="H3" s="273"/>
      <c r="I3" s="273"/>
      <c r="J3" s="273"/>
      <c r="K3" s="273"/>
    </row>
    <row r="4" spans="2:11" ht="15" customHeight="1">
      <c r="B4" s="67"/>
      <c r="C4" s="67"/>
      <c r="D4" s="67"/>
      <c r="E4" s="67"/>
      <c r="F4" s="67"/>
      <c r="G4" s="67"/>
      <c r="H4" s="67"/>
      <c r="I4" s="67"/>
      <c r="J4" s="67"/>
      <c r="K4" s="67"/>
    </row>
    <row r="5" spans="2:11" ht="16.5" customHeight="1">
      <c r="B5" s="274" t="s">
        <v>55</v>
      </c>
      <c r="C5" s="275"/>
      <c r="D5" s="275"/>
      <c r="E5" s="68">
        <f>SUM(สรุป!F8)/1000000</f>
        <v>0</v>
      </c>
      <c r="F5" s="69" t="s">
        <v>32</v>
      </c>
      <c r="G5" s="70"/>
      <c r="H5" s="70"/>
      <c r="I5" s="70"/>
      <c r="J5" s="71"/>
      <c r="K5" s="72"/>
    </row>
    <row r="6" spans="2:11" ht="18" customHeight="1">
      <c r="B6" s="73"/>
      <c r="C6" s="74" t="s">
        <v>36</v>
      </c>
      <c r="D6" s="74"/>
      <c r="E6" s="74">
        <f>SUM(E41)</f>
        <v>0</v>
      </c>
      <c r="F6" s="75" t="s">
        <v>37</v>
      </c>
      <c r="G6" s="74" t="s">
        <v>38</v>
      </c>
      <c r="H6" s="76"/>
      <c r="I6" s="74"/>
      <c r="J6" s="74">
        <f>SUM(J41)</f>
        <v>5</v>
      </c>
      <c r="K6" s="77" t="s">
        <v>39</v>
      </c>
    </row>
    <row r="7" spans="2:11" ht="21" customHeight="1">
      <c r="B7" s="78"/>
      <c r="C7" s="79" t="s">
        <v>40</v>
      </c>
      <c r="D7" s="79"/>
      <c r="E7" s="79">
        <f>SUM(E42)</f>
        <v>0</v>
      </c>
      <c r="F7" s="80" t="s">
        <v>37</v>
      </c>
      <c r="G7" s="81" t="s">
        <v>41</v>
      </c>
      <c r="H7" s="79"/>
      <c r="I7" s="79"/>
      <c r="J7" s="79">
        <f>SUM(J42)</f>
        <v>7</v>
      </c>
      <c r="K7" s="82" t="s">
        <v>37</v>
      </c>
    </row>
    <row r="8" spans="2:11" ht="20.25" customHeight="1">
      <c r="B8" s="276" t="s">
        <v>43</v>
      </c>
      <c r="C8" s="277"/>
      <c r="D8" s="276" t="s">
        <v>27</v>
      </c>
      <c r="E8" s="278"/>
      <c r="F8" s="278"/>
      <c r="G8" s="279"/>
      <c r="H8" s="83" t="s">
        <v>44</v>
      </c>
      <c r="I8" s="85" t="s">
        <v>45</v>
      </c>
      <c r="J8" s="276" t="s">
        <v>42</v>
      </c>
      <c r="K8" s="279"/>
    </row>
    <row r="9" spans="2:11" ht="21.75" customHeight="1">
      <c r="B9" s="280" t="s">
        <v>32</v>
      </c>
      <c r="C9" s="284"/>
      <c r="D9" s="285" t="s">
        <v>37</v>
      </c>
      <c r="E9" s="286"/>
      <c r="F9" s="286"/>
      <c r="G9" s="287"/>
      <c r="H9" s="86" t="s">
        <v>47</v>
      </c>
      <c r="I9" s="87" t="s">
        <v>48</v>
      </c>
      <c r="J9" s="280"/>
      <c r="K9" s="281"/>
    </row>
    <row r="10" spans="2:11" ht="21.75" customHeight="1">
      <c r="B10" s="280"/>
      <c r="C10" s="284"/>
      <c r="D10" s="85" t="s">
        <v>46</v>
      </c>
      <c r="E10" s="84" t="s">
        <v>46</v>
      </c>
      <c r="F10" s="85" t="s">
        <v>46</v>
      </c>
      <c r="G10" s="85" t="s">
        <v>8</v>
      </c>
      <c r="H10" s="88"/>
      <c r="I10" s="89"/>
      <c r="J10" s="280"/>
      <c r="K10" s="281"/>
    </row>
    <row r="11" spans="2:11" ht="20.25" customHeight="1">
      <c r="B11" s="282"/>
      <c r="C11" s="288"/>
      <c r="D11" s="91" t="s">
        <v>49</v>
      </c>
      <c r="E11" s="92" t="s">
        <v>50</v>
      </c>
      <c r="F11" s="91" t="s">
        <v>51</v>
      </c>
      <c r="G11" s="91" t="s">
        <v>52</v>
      </c>
      <c r="H11" s="90"/>
      <c r="I11" s="93"/>
      <c r="J11" s="282"/>
      <c r="K11" s="283"/>
    </row>
    <row r="12" spans="2:11" ht="19.5" customHeight="1">
      <c r="B12" s="94" t="s">
        <v>54</v>
      </c>
      <c r="C12" s="94">
        <f>(IF(OR(E5=C47,E5&lt;C47),E5,(IF(AND(E5&gt;C47,(OR(E5&lt;C69,E5=C69))),VLOOKUP(E5,C47:F69,1),E5))))</f>
        <v>0</v>
      </c>
      <c r="D12" s="95">
        <f>(IF(OR(E5=C47,E5&lt;C47),D47,(IF(AND(E5&gt;C47,(OR(E5&lt;C69,E5=C69))),VLOOKUP(E5,C47:F69,2),D70))))</f>
        <v>15.6878</v>
      </c>
      <c r="E12" s="96">
        <f>(IF(OR(E5=C47,E5&lt;C47),E47,(IF(AND(E5&gt;C47,(OR(E5&lt;C69,E5=C69))),VLOOKUP(E5,C47:F69,3),E70))))</f>
        <v>0.8333</v>
      </c>
      <c r="F12" s="95">
        <f>(IF(OR(E5=C47,E5&lt;C47),F47,(IF(AND(E5&gt;C47,(OR(E5&lt;C69,E5=C69))),VLOOKUP(E5,C47:F69,4),F70))))</f>
        <v>5.5</v>
      </c>
      <c r="G12" s="95">
        <f>(D12+E12+F12)</f>
        <v>22.0211</v>
      </c>
      <c r="H12" s="95">
        <f>1+(G12/100)</f>
        <v>1.220211</v>
      </c>
      <c r="I12" s="95">
        <f>1+($J$42/100)</f>
        <v>1.07</v>
      </c>
      <c r="J12" s="289">
        <f>(H12*I12)</f>
        <v>1.30562577</v>
      </c>
      <c r="K12" s="289"/>
    </row>
    <row r="13" spans="2:11" ht="20.25" customHeight="1">
      <c r="B13" s="94" t="s">
        <v>53</v>
      </c>
      <c r="C13" s="94">
        <f ca="1">(IF(OR(E5=C47,E5&lt;C47),E5,(IF(AND(E5&gt;C47,(OR(E5&lt;C69,E5=C69))),(IF(VLOOKUP(E5,C47:F69,1)=E5,E5,OFFSET(C47:C69,MATCH(C12,C47:C69),0,1,1))),E5))))</f>
        <v>0</v>
      </c>
      <c r="D13" s="95">
        <f ca="1">(IF(OR(E5=C47,E5&lt;C47),D12,(IF(AND(E5&gt;C47,(OR(E5&lt;C69,E5=C69))),(IF(VLOOKUP(E5,C47:F69,1)=E5,D12,OFFSET(C47:C69,MATCH(C12,C47:C69),1,1,1))),D12))))</f>
        <v>15.6878</v>
      </c>
      <c r="E13" s="96">
        <f ca="1">(IF(OR(E5=C47,E5&lt;C47),E12,(IF(AND(E5&gt;C47,(OR(E5&lt;C69,E5=C69))),(IF(VLOOKUP(E5,C47:F69,1)=E5,E12,OFFSET(C47:C69,MATCH(C12,C47:C69),2,1,1))),E12))))</f>
        <v>0.8333</v>
      </c>
      <c r="F13" s="95">
        <f ca="1">(IF(OR(E5=C47,E5&lt;C47),F12,(IF(AND(E5&gt;C47,(OR(E5&lt;C69,E5=C69))),(IF(VLOOKUP(E5,C47:F69,1)=E5,F12,OFFSET(C47:C69,MATCH(C12,C47:C69),3,1,1))),F12))))</f>
        <v>5.5</v>
      </c>
      <c r="G13" s="95">
        <f>(D13+E13+F13)</f>
        <v>22.0211</v>
      </c>
      <c r="H13" s="95">
        <f>1+(G13/100)</f>
        <v>1.220211</v>
      </c>
      <c r="I13" s="95">
        <f>1+($J$42/100)</f>
        <v>1.07</v>
      </c>
      <c r="J13" s="290">
        <f>(H13*I13)</f>
        <v>1.30562577</v>
      </c>
      <c r="K13" s="291"/>
    </row>
    <row r="14" spans="2:11" ht="17.25" customHeight="1">
      <c r="B14" s="97" t="s">
        <v>61</v>
      </c>
      <c r="C14" s="98">
        <f>SUM(E5)</f>
        <v>0</v>
      </c>
      <c r="D14" s="99">
        <f>IF(C12=C13,D13,(D13-(((C13-C14)*(D13-D12))/(C13-C12))))</f>
        <v>15.6878</v>
      </c>
      <c r="E14" s="99">
        <f>IF(C12=C13,E13,(E13-(((C13-C14)*(E13-E12))/(C13-C12))))</f>
        <v>0.8333</v>
      </c>
      <c r="F14" s="99">
        <f>IF(C12=C13,F13,(F13-(((C13-C14)*(F13-F12))/(C13-C12))))</f>
        <v>5.5</v>
      </c>
      <c r="G14" s="99">
        <f>SUM(D14:F14)</f>
        <v>22.0211</v>
      </c>
      <c r="H14" s="99">
        <f>1+(G14/100)</f>
        <v>1.220211</v>
      </c>
      <c r="I14" s="99">
        <f>1+($J$42/100)</f>
        <v>1.07</v>
      </c>
      <c r="J14" s="292">
        <f>(H14*I14)</f>
        <v>1.30562577</v>
      </c>
      <c r="K14" s="293"/>
    </row>
    <row r="15" spans="2:12" ht="18.75" customHeight="1">
      <c r="B15" s="100"/>
      <c r="C15" s="101"/>
      <c r="D15" s="102"/>
      <c r="E15" s="102"/>
      <c r="F15" s="102"/>
      <c r="G15" s="102"/>
      <c r="H15" s="102"/>
      <c r="I15" s="102"/>
      <c r="J15" s="102"/>
      <c r="K15" s="102"/>
      <c r="L15" s="103"/>
    </row>
    <row r="16" spans="2:12" ht="20.25" customHeight="1">
      <c r="B16" s="100"/>
      <c r="C16" s="104"/>
      <c r="D16" s="105"/>
      <c r="E16" s="105"/>
      <c r="F16" s="105"/>
      <c r="G16" s="105"/>
      <c r="H16" s="105"/>
      <c r="I16" s="105"/>
      <c r="J16" s="294">
        <f>IF(IF(C12=C13,J13,(J13-(((C13-C14)*(J13-J12))/(C13-C12))))=J14,"","Try again")</f>
      </c>
      <c r="K16" s="294"/>
      <c r="L16" s="103"/>
    </row>
    <row r="17" spans="2:11" ht="18.75" customHeight="1">
      <c r="B17" s="100"/>
      <c r="C17" s="106" t="s">
        <v>60</v>
      </c>
      <c r="D17" s="105"/>
      <c r="E17" s="105"/>
      <c r="F17" s="105"/>
      <c r="G17" s="105"/>
      <c r="H17" s="107">
        <f>SUM(E5)*1000000</f>
        <v>0</v>
      </c>
      <c r="I17" s="102" t="s">
        <v>10</v>
      </c>
      <c r="J17" s="105"/>
      <c r="K17" s="105"/>
    </row>
    <row r="18" spans="2:11" ht="19.5" customHeight="1">
      <c r="B18" s="100"/>
      <c r="C18" s="108" t="s">
        <v>65</v>
      </c>
      <c r="D18" s="109" t="s">
        <v>63</v>
      </c>
      <c r="E18" s="110"/>
      <c r="F18" s="110"/>
      <c r="G18" s="110"/>
      <c r="H18" s="111">
        <f>SUM(D14)</f>
        <v>15.6878</v>
      </c>
      <c r="I18" s="112" t="s">
        <v>37</v>
      </c>
      <c r="J18" s="110"/>
      <c r="K18" s="105"/>
    </row>
    <row r="19" spans="2:11" ht="19.5" customHeight="1">
      <c r="B19" s="100"/>
      <c r="C19" s="108" t="s">
        <v>65</v>
      </c>
      <c r="D19" s="109" t="s">
        <v>33</v>
      </c>
      <c r="E19" s="110"/>
      <c r="F19" s="110"/>
      <c r="G19" s="110"/>
      <c r="H19" s="111">
        <f>SUM(E14)</f>
        <v>0.8333</v>
      </c>
      <c r="I19" s="112" t="s">
        <v>37</v>
      </c>
      <c r="J19" s="110"/>
      <c r="K19" s="105"/>
    </row>
    <row r="20" spans="2:11" ht="20.25" customHeight="1">
      <c r="B20" s="100"/>
      <c r="C20" s="108" t="s">
        <v>65</v>
      </c>
      <c r="D20" s="109" t="s">
        <v>34</v>
      </c>
      <c r="E20" s="110"/>
      <c r="F20" s="110"/>
      <c r="G20" s="110"/>
      <c r="H20" s="111">
        <f>SUM(F14)</f>
        <v>5.5</v>
      </c>
      <c r="I20" s="112" t="s">
        <v>37</v>
      </c>
      <c r="J20" s="110"/>
      <c r="K20" s="105"/>
    </row>
    <row r="21" spans="2:11" ht="19.5" customHeight="1">
      <c r="B21" s="100"/>
      <c r="C21" s="108" t="s">
        <v>65</v>
      </c>
      <c r="D21" s="109" t="s">
        <v>64</v>
      </c>
      <c r="E21" s="110"/>
      <c r="F21" s="110"/>
      <c r="G21" s="110"/>
      <c r="H21" s="111">
        <f>SUM(J7)</f>
        <v>7</v>
      </c>
      <c r="I21" s="112" t="s">
        <v>37</v>
      </c>
      <c r="J21" s="110"/>
      <c r="K21" s="105"/>
    </row>
    <row r="22" spans="2:11" ht="18.75" customHeight="1">
      <c r="B22" s="113"/>
      <c r="C22" s="108" t="s">
        <v>65</v>
      </c>
      <c r="D22" s="114" t="s">
        <v>70</v>
      </c>
      <c r="E22" s="115"/>
      <c r="F22" s="115"/>
      <c r="G22" s="115"/>
      <c r="H22" s="116">
        <f>ROUNDDOWN(J14,4)</f>
        <v>1.3056</v>
      </c>
      <c r="I22" s="112" t="s">
        <v>37</v>
      </c>
      <c r="J22" s="115"/>
      <c r="K22" s="113"/>
    </row>
    <row r="23" spans="2:11" ht="18" customHeight="1">
      <c r="B23" s="117"/>
      <c r="C23" s="115"/>
      <c r="D23" s="114"/>
      <c r="E23" s="115"/>
      <c r="F23" s="115"/>
      <c r="G23" s="115"/>
      <c r="H23" s="115"/>
      <c r="I23" s="115"/>
      <c r="J23" s="115"/>
      <c r="K23" s="113"/>
    </row>
    <row r="24" spans="2:11" ht="19.5" customHeight="1">
      <c r="B24" s="113"/>
      <c r="C24" s="113"/>
      <c r="D24" s="118"/>
      <c r="E24" s="113"/>
      <c r="F24" s="113"/>
      <c r="G24" s="113"/>
      <c r="H24" s="119"/>
      <c r="I24" s="113"/>
      <c r="J24" s="113"/>
      <c r="K24" s="113"/>
    </row>
    <row r="25" spans="2:11" ht="19.5" customHeight="1">
      <c r="B25" s="113"/>
      <c r="C25" s="113"/>
      <c r="D25" s="113"/>
      <c r="E25" s="113"/>
      <c r="F25" s="113"/>
      <c r="G25" s="113"/>
      <c r="H25" s="113"/>
      <c r="I25" s="113"/>
      <c r="J25" s="113"/>
      <c r="K25" s="113"/>
    </row>
    <row r="26" spans="2:11" ht="20.25" customHeight="1">
      <c r="B26" s="113"/>
      <c r="C26" s="113"/>
      <c r="D26" s="113"/>
      <c r="E26" s="113"/>
      <c r="F26" s="113"/>
      <c r="G26" s="113"/>
      <c r="H26" s="113"/>
      <c r="I26" s="113"/>
      <c r="J26" s="113"/>
      <c r="K26" s="113"/>
    </row>
    <row r="27" spans="2:11" ht="20.25" customHeight="1">
      <c r="B27" s="113"/>
      <c r="C27" s="113"/>
      <c r="D27" s="113"/>
      <c r="E27" s="113"/>
      <c r="F27" s="113"/>
      <c r="G27" s="113"/>
      <c r="H27" s="113"/>
      <c r="I27" s="113"/>
      <c r="J27" s="113"/>
      <c r="K27" s="113"/>
    </row>
    <row r="28" spans="2:11" ht="20.25" customHeight="1">
      <c r="B28" s="113"/>
      <c r="C28" s="113"/>
      <c r="D28" s="113"/>
      <c r="E28" s="113"/>
      <c r="F28" s="113"/>
      <c r="G28" s="113"/>
      <c r="H28" s="113"/>
      <c r="I28" s="113"/>
      <c r="J28" s="113"/>
      <c r="K28" s="113"/>
    </row>
    <row r="29" spans="2:11" ht="20.25" customHeight="1">
      <c r="B29" s="113"/>
      <c r="C29" s="113"/>
      <c r="D29" s="113"/>
      <c r="E29" s="113"/>
      <c r="F29" s="113"/>
      <c r="G29" s="113"/>
      <c r="H29" s="113"/>
      <c r="I29" s="113"/>
      <c r="J29" s="113"/>
      <c r="K29" s="113"/>
    </row>
    <row r="30" spans="2:11" ht="20.25" customHeight="1">
      <c r="B30" s="113"/>
      <c r="C30" s="113"/>
      <c r="D30" s="113"/>
      <c r="E30" s="113"/>
      <c r="F30" s="113"/>
      <c r="G30" s="113"/>
      <c r="H30" s="113"/>
      <c r="I30" s="113"/>
      <c r="J30" s="113"/>
      <c r="K30" s="113"/>
    </row>
    <row r="31" spans="2:11" ht="21" customHeight="1">
      <c r="B31" s="113"/>
      <c r="C31" s="113"/>
      <c r="D31" s="113"/>
      <c r="E31" s="113"/>
      <c r="F31" s="113"/>
      <c r="G31" s="113"/>
      <c r="H31" s="113"/>
      <c r="I31" s="113"/>
      <c r="J31" s="113"/>
      <c r="K31" s="113"/>
    </row>
    <row r="32" spans="2:11" ht="21" customHeight="1">
      <c r="B32" s="113"/>
      <c r="C32" s="113"/>
      <c r="D32" s="113"/>
      <c r="E32" s="120"/>
      <c r="F32" s="113"/>
      <c r="G32" s="113"/>
      <c r="H32" s="113"/>
      <c r="I32" s="113"/>
      <c r="J32" s="113"/>
      <c r="K32" s="113"/>
    </row>
    <row r="33" spans="2:11" ht="21" customHeight="1">
      <c r="B33" s="113"/>
      <c r="C33" s="113"/>
      <c r="D33" s="113"/>
      <c r="E33" s="113"/>
      <c r="F33" s="113"/>
      <c r="G33" s="113"/>
      <c r="H33" s="113"/>
      <c r="I33" s="113"/>
      <c r="J33" s="113"/>
      <c r="K33" s="113"/>
    </row>
    <row r="34" spans="2:11" ht="21" customHeight="1">
      <c r="B34" s="113"/>
      <c r="C34" s="113"/>
      <c r="D34" s="113"/>
      <c r="E34" s="113"/>
      <c r="F34" s="113"/>
      <c r="G34" s="113"/>
      <c r="H34" s="113"/>
      <c r="I34" s="113"/>
      <c r="J34" s="113"/>
      <c r="K34" s="113"/>
    </row>
    <row r="35" spans="2:11" ht="21" customHeight="1">
      <c r="B35" s="113"/>
      <c r="C35" s="113"/>
      <c r="D35" s="113"/>
      <c r="E35" s="113"/>
      <c r="F35" s="113"/>
      <c r="G35" s="113"/>
      <c r="H35" s="113"/>
      <c r="I35" s="113"/>
      <c r="J35" s="113"/>
      <c r="K35" s="113"/>
    </row>
    <row r="36" spans="2:11" ht="21" customHeight="1">
      <c r="B36" s="113"/>
      <c r="C36" s="113"/>
      <c r="D36" s="113"/>
      <c r="E36" s="113"/>
      <c r="F36" s="113"/>
      <c r="G36" s="113"/>
      <c r="H36" s="113"/>
      <c r="I36" s="113"/>
      <c r="J36" s="113"/>
      <c r="K36" s="113"/>
    </row>
    <row r="37" spans="2:11" ht="21" customHeight="1">
      <c r="B37" s="113"/>
      <c r="C37" s="113"/>
      <c r="D37" s="113"/>
      <c r="E37" s="113"/>
      <c r="F37" s="113"/>
      <c r="G37" s="113"/>
      <c r="H37" s="113"/>
      <c r="I37" s="113"/>
      <c r="J37" s="113"/>
      <c r="K37" s="113"/>
    </row>
    <row r="38" spans="2:11" ht="21" customHeight="1">
      <c r="B38" s="113"/>
      <c r="C38" s="113"/>
      <c r="D38" s="113"/>
      <c r="E38" s="113"/>
      <c r="F38" s="113"/>
      <c r="G38" s="113"/>
      <c r="H38" s="113"/>
      <c r="I38" s="113"/>
      <c r="J38" s="113"/>
      <c r="K38" s="113"/>
    </row>
    <row r="39" spans="2:11" ht="21" customHeight="1">
      <c r="B39" s="113"/>
      <c r="C39" s="113"/>
      <c r="D39" s="113"/>
      <c r="E39" s="113"/>
      <c r="F39" s="113"/>
      <c r="G39" s="113"/>
      <c r="H39" s="113"/>
      <c r="I39" s="113"/>
      <c r="J39" s="113"/>
      <c r="K39" s="113"/>
    </row>
    <row r="40" spans="2:11" ht="21" customHeight="1">
      <c r="B40" s="272" t="s">
        <v>35</v>
      </c>
      <c r="C40" s="272"/>
      <c r="D40" s="272"/>
      <c r="E40" s="272"/>
      <c r="F40" s="272"/>
      <c r="G40" s="272"/>
      <c r="H40" s="272"/>
      <c r="I40" s="272"/>
      <c r="J40" s="272"/>
      <c r="K40" s="272"/>
    </row>
    <row r="41" spans="2:11" ht="21.75">
      <c r="B41" s="117"/>
      <c r="C41" s="117" t="s">
        <v>36</v>
      </c>
      <c r="D41" s="117"/>
      <c r="E41" s="117">
        <f>SUM('[1]FACTOR F'!$D$5)</f>
        <v>0</v>
      </c>
      <c r="F41" s="121" t="s">
        <v>37</v>
      </c>
      <c r="G41" s="117" t="s">
        <v>38</v>
      </c>
      <c r="H41" s="122"/>
      <c r="I41" s="117"/>
      <c r="J41" s="117">
        <v>5</v>
      </c>
      <c r="K41" s="121" t="s">
        <v>39</v>
      </c>
    </row>
    <row r="42" spans="2:11" ht="21.75">
      <c r="B42" s="117"/>
      <c r="C42" s="117" t="s">
        <v>40</v>
      </c>
      <c r="D42" s="117"/>
      <c r="E42" s="117">
        <f>SUM('[1]FACTOR F'!$D$6)</f>
        <v>0</v>
      </c>
      <c r="F42" s="121" t="s">
        <v>37</v>
      </c>
      <c r="G42" s="123" t="s">
        <v>41</v>
      </c>
      <c r="H42" s="117"/>
      <c r="I42" s="117"/>
      <c r="J42" s="117">
        <f>SUM('[2]FACTOR F'!$I$6)</f>
        <v>7</v>
      </c>
      <c r="K42" s="124" t="s">
        <v>37</v>
      </c>
    </row>
    <row r="43" spans="2:11" ht="21.75">
      <c r="B43" s="276"/>
      <c r="C43" s="279"/>
      <c r="D43" s="276" t="s">
        <v>27</v>
      </c>
      <c r="E43" s="278"/>
      <c r="F43" s="278"/>
      <c r="G43" s="279"/>
      <c r="H43" s="125"/>
      <c r="I43" s="125"/>
      <c r="J43" s="295" t="s">
        <v>42</v>
      </c>
      <c r="K43" s="296"/>
    </row>
    <row r="44" spans="2:11" ht="21.75">
      <c r="B44" s="280" t="s">
        <v>43</v>
      </c>
      <c r="C44" s="281"/>
      <c r="D44" s="285" t="s">
        <v>37</v>
      </c>
      <c r="E44" s="286"/>
      <c r="F44" s="286"/>
      <c r="G44" s="287"/>
      <c r="H44" s="87" t="s">
        <v>44</v>
      </c>
      <c r="I44" s="87" t="s">
        <v>45</v>
      </c>
      <c r="J44" s="297"/>
      <c r="K44" s="298"/>
    </row>
    <row r="45" spans="2:11" ht="21.75">
      <c r="B45" s="280" t="s">
        <v>32</v>
      </c>
      <c r="C45" s="301"/>
      <c r="D45" s="85" t="s">
        <v>46</v>
      </c>
      <c r="E45" s="84" t="s">
        <v>46</v>
      </c>
      <c r="F45" s="85" t="s">
        <v>46</v>
      </c>
      <c r="G45" s="85" t="s">
        <v>8</v>
      </c>
      <c r="H45" s="87" t="s">
        <v>47</v>
      </c>
      <c r="I45" s="87" t="s">
        <v>48</v>
      </c>
      <c r="J45" s="297"/>
      <c r="K45" s="298"/>
    </row>
    <row r="46" spans="2:11" ht="21.75">
      <c r="B46" s="282"/>
      <c r="C46" s="302"/>
      <c r="D46" s="91" t="s">
        <v>49</v>
      </c>
      <c r="E46" s="92" t="s">
        <v>50</v>
      </c>
      <c r="F46" s="91" t="s">
        <v>51</v>
      </c>
      <c r="G46" s="91" t="s">
        <v>52</v>
      </c>
      <c r="H46" s="91"/>
      <c r="I46" s="93"/>
      <c r="J46" s="299"/>
      <c r="K46" s="300"/>
    </row>
    <row r="47" spans="2:11" ht="21.75">
      <c r="B47" s="126" t="s">
        <v>56</v>
      </c>
      <c r="C47" s="70">
        <v>0.5</v>
      </c>
      <c r="D47" s="127">
        <v>15.6878</v>
      </c>
      <c r="E47" s="105">
        <v>0.8333</v>
      </c>
      <c r="F47" s="128">
        <v>5.5</v>
      </c>
      <c r="G47" s="129">
        <f aca="true" t="shared" si="0" ref="G47:G70">(D47+E47+F47)</f>
        <v>22.0211</v>
      </c>
      <c r="H47" s="127">
        <f aca="true" t="shared" si="1" ref="H47:H70">1+(G47/100)</f>
        <v>1.220211</v>
      </c>
      <c r="I47" s="127">
        <f aca="true" t="shared" si="2" ref="I47:I70">1+($J$42/100)</f>
        <v>1.07</v>
      </c>
      <c r="J47" s="303">
        <f aca="true" t="shared" si="3" ref="J47:J70">(H47*I47)</f>
        <v>1.30562577</v>
      </c>
      <c r="K47" s="304"/>
    </row>
    <row r="48" spans="2:11" ht="21.75">
      <c r="B48" s="130"/>
      <c r="C48" s="100">
        <v>1</v>
      </c>
      <c r="D48" s="127">
        <v>15.4672</v>
      </c>
      <c r="E48" s="105">
        <v>0.8333</v>
      </c>
      <c r="F48" s="128">
        <v>5.5</v>
      </c>
      <c r="G48" s="129">
        <f t="shared" si="0"/>
        <v>21.8005</v>
      </c>
      <c r="H48" s="131">
        <f t="shared" si="1"/>
        <v>1.218005</v>
      </c>
      <c r="I48" s="131">
        <f t="shared" si="2"/>
        <v>1.07</v>
      </c>
      <c r="J48" s="305">
        <f t="shared" si="3"/>
        <v>1.30326535</v>
      </c>
      <c r="K48" s="306"/>
    </row>
    <row r="49" spans="2:11" ht="21.75">
      <c r="B49" s="130"/>
      <c r="C49" s="100">
        <v>2</v>
      </c>
      <c r="D49" s="127">
        <v>15.3236</v>
      </c>
      <c r="E49" s="105">
        <v>0.8333</v>
      </c>
      <c r="F49" s="128">
        <v>5.5</v>
      </c>
      <c r="G49" s="129">
        <f t="shared" si="0"/>
        <v>21.6569</v>
      </c>
      <c r="H49" s="131">
        <f t="shared" si="1"/>
        <v>1.216569</v>
      </c>
      <c r="I49" s="131">
        <f t="shared" si="2"/>
        <v>1.07</v>
      </c>
      <c r="J49" s="305">
        <f t="shared" si="3"/>
        <v>1.30172883</v>
      </c>
      <c r="K49" s="306"/>
    </row>
    <row r="50" spans="2:11" ht="21.75">
      <c r="B50" s="130"/>
      <c r="C50" s="100">
        <v>5</v>
      </c>
      <c r="D50" s="127">
        <v>15.0257</v>
      </c>
      <c r="E50" s="105">
        <v>0.8333</v>
      </c>
      <c r="F50" s="128">
        <v>5.5</v>
      </c>
      <c r="G50" s="129">
        <f t="shared" si="0"/>
        <v>21.359</v>
      </c>
      <c r="H50" s="131">
        <f t="shared" si="1"/>
        <v>1.21359</v>
      </c>
      <c r="I50" s="131">
        <f t="shared" si="2"/>
        <v>1.07</v>
      </c>
      <c r="J50" s="305">
        <f t="shared" si="3"/>
        <v>1.2985413000000001</v>
      </c>
      <c r="K50" s="306"/>
    </row>
    <row r="51" spans="2:11" ht="21.75">
      <c r="B51" s="130"/>
      <c r="C51" s="100">
        <v>10</v>
      </c>
      <c r="D51" s="127">
        <v>14.9669</v>
      </c>
      <c r="E51" s="105">
        <v>0.8333</v>
      </c>
      <c r="F51" s="128">
        <f>'[1]ดอกเบี้ย,กำไร'!G52</f>
        <v>5</v>
      </c>
      <c r="G51" s="129">
        <f t="shared" si="0"/>
        <v>20.8002</v>
      </c>
      <c r="H51" s="131">
        <f t="shared" si="1"/>
        <v>1.208002</v>
      </c>
      <c r="I51" s="131">
        <f t="shared" si="2"/>
        <v>1.07</v>
      </c>
      <c r="J51" s="305">
        <f t="shared" si="3"/>
        <v>1.29256214</v>
      </c>
      <c r="K51" s="306"/>
    </row>
    <row r="52" spans="2:11" ht="21.75">
      <c r="B52" s="130"/>
      <c r="C52" s="100">
        <v>15</v>
      </c>
      <c r="D52" s="127">
        <v>11.7015</v>
      </c>
      <c r="E52" s="105">
        <v>0.8333</v>
      </c>
      <c r="F52" s="128">
        <f>'[1]ดอกเบี้ย,กำไร'!G53</f>
        <v>5</v>
      </c>
      <c r="G52" s="129">
        <f t="shared" si="0"/>
        <v>17.534799999999997</v>
      </c>
      <c r="H52" s="131">
        <f t="shared" si="1"/>
        <v>1.175348</v>
      </c>
      <c r="I52" s="131">
        <f t="shared" si="2"/>
        <v>1.07</v>
      </c>
      <c r="J52" s="305">
        <f t="shared" si="3"/>
        <v>1.25762236</v>
      </c>
      <c r="K52" s="306"/>
    </row>
    <row r="53" spans="2:11" ht="21.75">
      <c r="B53" s="130"/>
      <c r="C53" s="100">
        <v>20</v>
      </c>
      <c r="D53" s="127">
        <v>10.99</v>
      </c>
      <c r="E53" s="105">
        <v>0.8333</v>
      </c>
      <c r="F53" s="128">
        <f>'[1]ดอกเบี้ย,กำไร'!G54</f>
        <v>5</v>
      </c>
      <c r="G53" s="129">
        <f t="shared" si="0"/>
        <v>16.8233</v>
      </c>
      <c r="H53" s="131">
        <f t="shared" si="1"/>
        <v>1.168233</v>
      </c>
      <c r="I53" s="131">
        <f t="shared" si="2"/>
        <v>1.07</v>
      </c>
      <c r="J53" s="305">
        <f t="shared" si="3"/>
        <v>1.2500093100000003</v>
      </c>
      <c r="K53" s="306"/>
    </row>
    <row r="54" spans="2:26" ht="21" customHeight="1">
      <c r="B54" s="130"/>
      <c r="C54" s="100">
        <v>25</v>
      </c>
      <c r="D54" s="127">
        <v>8.9691</v>
      </c>
      <c r="E54" s="105">
        <v>0.8333</v>
      </c>
      <c r="F54" s="128">
        <f>'[1]ดอกเบี้ย,กำไร'!G55</f>
        <v>4.5</v>
      </c>
      <c r="G54" s="129">
        <f t="shared" si="0"/>
        <v>14.302399999999999</v>
      </c>
      <c r="H54" s="131">
        <f t="shared" si="1"/>
        <v>1.143024</v>
      </c>
      <c r="I54" s="131">
        <f t="shared" si="2"/>
        <v>1.07</v>
      </c>
      <c r="J54" s="305">
        <f t="shared" si="3"/>
        <v>1.2230356800000002</v>
      </c>
      <c r="K54" s="306"/>
      <c r="Z54" s="103"/>
    </row>
    <row r="55" spans="2:26" ht="21" customHeight="1">
      <c r="B55" s="130"/>
      <c r="C55" s="100">
        <v>30</v>
      </c>
      <c r="D55" s="127">
        <v>8.1867</v>
      </c>
      <c r="E55" s="105">
        <v>0.8333</v>
      </c>
      <c r="F55" s="128">
        <f>'[1]ดอกเบี้ย,กำไร'!G56</f>
        <v>4.5</v>
      </c>
      <c r="G55" s="129">
        <f t="shared" si="0"/>
        <v>13.52</v>
      </c>
      <c r="H55" s="131">
        <f t="shared" si="1"/>
        <v>1.1352</v>
      </c>
      <c r="I55" s="131">
        <f t="shared" si="2"/>
        <v>1.07</v>
      </c>
      <c r="J55" s="305">
        <f t="shared" si="3"/>
        <v>1.214664</v>
      </c>
      <c r="K55" s="306"/>
      <c r="Z55" s="103"/>
    </row>
    <row r="56" spans="2:11" ht="21" customHeight="1">
      <c r="B56" s="130"/>
      <c r="C56" s="100">
        <f aca="true" t="shared" si="4" ref="C56:C62">C55+10</f>
        <v>40</v>
      </c>
      <c r="D56" s="127">
        <v>8.1502</v>
      </c>
      <c r="E56" s="105">
        <v>0.8333</v>
      </c>
      <c r="F56" s="128">
        <f>'[1]ดอกเบี้ย,กำไร'!G57</f>
        <v>4.5</v>
      </c>
      <c r="G56" s="129">
        <f t="shared" si="0"/>
        <v>13.4835</v>
      </c>
      <c r="H56" s="131">
        <f t="shared" si="1"/>
        <v>1.134835</v>
      </c>
      <c r="I56" s="131">
        <f t="shared" si="2"/>
        <v>1.07</v>
      </c>
      <c r="J56" s="305">
        <f t="shared" si="3"/>
        <v>1.21427345</v>
      </c>
      <c r="K56" s="306"/>
    </row>
    <row r="57" spans="2:11" ht="21" customHeight="1">
      <c r="B57" s="130"/>
      <c r="C57" s="100">
        <f t="shared" si="4"/>
        <v>50</v>
      </c>
      <c r="D57" s="127">
        <v>8.1389</v>
      </c>
      <c r="E57" s="105">
        <v>0.8333</v>
      </c>
      <c r="F57" s="128">
        <f>'[1]ดอกเบี้ย,กำไร'!G58</f>
        <v>4.5</v>
      </c>
      <c r="G57" s="129">
        <f t="shared" si="0"/>
        <v>13.472199999999999</v>
      </c>
      <c r="H57" s="131">
        <f t="shared" si="1"/>
        <v>1.134722</v>
      </c>
      <c r="I57" s="131">
        <f t="shared" si="2"/>
        <v>1.07</v>
      </c>
      <c r="J57" s="305">
        <f t="shared" si="3"/>
        <v>1.2141525400000002</v>
      </c>
      <c r="K57" s="306"/>
    </row>
    <row r="58" spans="2:11" ht="21" customHeight="1">
      <c r="B58" s="130"/>
      <c r="C58" s="100">
        <f t="shared" si="4"/>
        <v>60</v>
      </c>
      <c r="D58" s="127">
        <v>7.7222</v>
      </c>
      <c r="E58" s="105">
        <v>0.8333</v>
      </c>
      <c r="F58" s="128">
        <f>'[1]ดอกเบี้ย,กำไร'!G59</f>
        <v>4</v>
      </c>
      <c r="G58" s="129">
        <f t="shared" si="0"/>
        <v>12.5555</v>
      </c>
      <c r="H58" s="131">
        <f t="shared" si="1"/>
        <v>1.125555</v>
      </c>
      <c r="I58" s="131">
        <f t="shared" si="2"/>
        <v>1.07</v>
      </c>
      <c r="J58" s="305">
        <f t="shared" si="3"/>
        <v>1.20434385</v>
      </c>
      <c r="K58" s="306"/>
    </row>
    <row r="59" spans="2:11" ht="21" customHeight="1">
      <c r="B59" s="130"/>
      <c r="C59" s="100">
        <f t="shared" si="4"/>
        <v>70</v>
      </c>
      <c r="D59" s="127">
        <v>7.6191</v>
      </c>
      <c r="E59" s="105">
        <v>0.8333</v>
      </c>
      <c r="F59" s="128">
        <f>'[1]ดอกเบี้ย,กำไร'!G60</f>
        <v>4</v>
      </c>
      <c r="G59" s="129">
        <f t="shared" si="0"/>
        <v>12.4524</v>
      </c>
      <c r="H59" s="131">
        <f t="shared" si="1"/>
        <v>1.124524</v>
      </c>
      <c r="I59" s="131">
        <f t="shared" si="2"/>
        <v>1.07</v>
      </c>
      <c r="J59" s="305">
        <f t="shared" si="3"/>
        <v>1.2032406800000002</v>
      </c>
      <c r="K59" s="306"/>
    </row>
    <row r="60" spans="2:11" ht="21.75" customHeight="1">
      <c r="B60" s="130"/>
      <c r="C60" s="100">
        <f t="shared" si="4"/>
        <v>80</v>
      </c>
      <c r="D60" s="127">
        <v>7.6191</v>
      </c>
      <c r="E60" s="105">
        <v>0.8333</v>
      </c>
      <c r="F60" s="128">
        <f>'[1]ดอกเบี้ย,กำไร'!G61</f>
        <v>4</v>
      </c>
      <c r="G60" s="129">
        <f t="shared" si="0"/>
        <v>12.4524</v>
      </c>
      <c r="H60" s="131">
        <f t="shared" si="1"/>
        <v>1.124524</v>
      </c>
      <c r="I60" s="131">
        <f t="shared" si="2"/>
        <v>1.07</v>
      </c>
      <c r="J60" s="305">
        <f t="shared" si="3"/>
        <v>1.2032406800000002</v>
      </c>
      <c r="K60" s="306"/>
    </row>
    <row r="61" spans="2:11" ht="21.75" customHeight="1">
      <c r="B61" s="130"/>
      <c r="C61" s="100">
        <f t="shared" si="4"/>
        <v>90</v>
      </c>
      <c r="D61" s="127">
        <v>7.6108</v>
      </c>
      <c r="E61" s="105">
        <v>0.8333</v>
      </c>
      <c r="F61" s="128">
        <f>'[1]ดอกเบี้ย,กำไร'!G62</f>
        <v>4</v>
      </c>
      <c r="G61" s="129">
        <f t="shared" si="0"/>
        <v>12.4441</v>
      </c>
      <c r="H61" s="131">
        <f t="shared" si="1"/>
        <v>1.124441</v>
      </c>
      <c r="I61" s="131">
        <f t="shared" si="2"/>
        <v>1.07</v>
      </c>
      <c r="J61" s="305">
        <f t="shared" si="3"/>
        <v>1.2031518700000001</v>
      </c>
      <c r="K61" s="306"/>
    </row>
    <row r="62" spans="2:11" ht="21.75" customHeight="1">
      <c r="B62" s="130"/>
      <c r="C62" s="100">
        <f t="shared" si="4"/>
        <v>100</v>
      </c>
      <c r="D62" s="127">
        <v>7.6108</v>
      </c>
      <c r="E62" s="105">
        <v>0.8333</v>
      </c>
      <c r="F62" s="128">
        <f>'[1]ดอกเบี้ย,กำไร'!G63</f>
        <v>4</v>
      </c>
      <c r="G62" s="129">
        <f t="shared" si="0"/>
        <v>12.4441</v>
      </c>
      <c r="H62" s="131">
        <f t="shared" si="1"/>
        <v>1.124441</v>
      </c>
      <c r="I62" s="131">
        <f t="shared" si="2"/>
        <v>1.07</v>
      </c>
      <c r="J62" s="305">
        <f t="shared" si="3"/>
        <v>1.2031518700000001</v>
      </c>
      <c r="K62" s="306"/>
    </row>
    <row r="63" spans="2:11" ht="21.75" customHeight="1">
      <c r="B63" s="130"/>
      <c r="C63" s="100">
        <v>150</v>
      </c>
      <c r="D63" s="127">
        <v>7.3615</v>
      </c>
      <c r="E63" s="105">
        <v>0.8333</v>
      </c>
      <c r="F63" s="128">
        <f>'[1]ดอกเบี้ย,กำไร'!G64</f>
        <v>4</v>
      </c>
      <c r="G63" s="129">
        <f t="shared" si="0"/>
        <v>12.1948</v>
      </c>
      <c r="H63" s="131">
        <f t="shared" si="1"/>
        <v>1.121948</v>
      </c>
      <c r="I63" s="131">
        <f t="shared" si="2"/>
        <v>1.07</v>
      </c>
      <c r="J63" s="305">
        <f t="shared" si="3"/>
        <v>1.20048436</v>
      </c>
      <c r="K63" s="306"/>
    </row>
    <row r="64" spans="2:11" ht="21.75" customHeight="1">
      <c r="B64" s="130"/>
      <c r="C64" s="100">
        <v>200</v>
      </c>
      <c r="D64" s="127">
        <v>7.3632</v>
      </c>
      <c r="E64" s="105">
        <v>0.8333</v>
      </c>
      <c r="F64" s="128">
        <f>'[1]ดอกเบี้ย,กำไร'!G65</f>
        <v>4</v>
      </c>
      <c r="G64" s="129">
        <f t="shared" si="0"/>
        <v>12.1965</v>
      </c>
      <c r="H64" s="131">
        <f t="shared" si="1"/>
        <v>1.121965</v>
      </c>
      <c r="I64" s="131">
        <f t="shared" si="2"/>
        <v>1.07</v>
      </c>
      <c r="J64" s="305">
        <f t="shared" si="3"/>
        <v>1.2005025500000002</v>
      </c>
      <c r="K64" s="306"/>
    </row>
    <row r="65" spans="2:11" ht="21.75">
      <c r="B65" s="130"/>
      <c r="C65" s="100">
        <v>250</v>
      </c>
      <c r="D65" s="127">
        <v>7.2751</v>
      </c>
      <c r="E65" s="105">
        <v>0.8333</v>
      </c>
      <c r="F65" s="128">
        <f>'[1]ดอกเบี้ย,กำไร'!G66</f>
        <v>4</v>
      </c>
      <c r="G65" s="129">
        <f t="shared" si="0"/>
        <v>12.1084</v>
      </c>
      <c r="H65" s="131">
        <f t="shared" si="1"/>
        <v>1.121084</v>
      </c>
      <c r="I65" s="131">
        <f t="shared" si="2"/>
        <v>1.07</v>
      </c>
      <c r="J65" s="305">
        <f t="shared" si="3"/>
        <v>1.19955988</v>
      </c>
      <c r="K65" s="306"/>
    </row>
    <row r="66" spans="2:11" ht="21.75">
      <c r="B66" s="130"/>
      <c r="C66" s="100">
        <v>300</v>
      </c>
      <c r="D66" s="127">
        <v>7.1959</v>
      </c>
      <c r="E66" s="105">
        <v>0.8333</v>
      </c>
      <c r="F66" s="128">
        <f>'[1]ดอกเบี้ย,กำไร'!G67</f>
        <v>3.5</v>
      </c>
      <c r="G66" s="129">
        <f t="shared" si="0"/>
        <v>11.5292</v>
      </c>
      <c r="H66" s="131">
        <f t="shared" si="1"/>
        <v>1.115292</v>
      </c>
      <c r="I66" s="131">
        <f t="shared" si="2"/>
        <v>1.07</v>
      </c>
      <c r="J66" s="305">
        <f t="shared" si="3"/>
        <v>1.19336244</v>
      </c>
      <c r="K66" s="306"/>
    </row>
    <row r="67" spans="2:11" ht="21.75">
      <c r="B67" s="130"/>
      <c r="C67" s="100">
        <v>350</v>
      </c>
      <c r="D67" s="127">
        <v>6.3974</v>
      </c>
      <c r="E67" s="105">
        <v>0.8333</v>
      </c>
      <c r="F67" s="128">
        <f>'[1]ดอกเบี้ย,กำไร'!G68</f>
        <v>3.5</v>
      </c>
      <c r="G67" s="129">
        <f t="shared" si="0"/>
        <v>10.7307</v>
      </c>
      <c r="H67" s="131">
        <f t="shared" si="1"/>
        <v>1.107307</v>
      </c>
      <c r="I67" s="131">
        <f t="shared" si="2"/>
        <v>1.07</v>
      </c>
      <c r="J67" s="305">
        <f t="shared" si="3"/>
        <v>1.18481849</v>
      </c>
      <c r="K67" s="306"/>
    </row>
    <row r="68" spans="2:11" ht="21.75">
      <c r="B68" s="130"/>
      <c r="C68" s="100">
        <v>400</v>
      </c>
      <c r="D68" s="127">
        <v>6.322</v>
      </c>
      <c r="E68" s="105">
        <v>0.8333</v>
      </c>
      <c r="F68" s="128">
        <f>'[1]ดอกเบี้ย,กำไร'!G69</f>
        <v>3.5</v>
      </c>
      <c r="G68" s="129">
        <f t="shared" si="0"/>
        <v>10.6553</v>
      </c>
      <c r="H68" s="131">
        <f t="shared" si="1"/>
        <v>1.106553</v>
      </c>
      <c r="I68" s="131">
        <f t="shared" si="2"/>
        <v>1.07</v>
      </c>
      <c r="J68" s="305">
        <f t="shared" si="3"/>
        <v>1.18401171</v>
      </c>
      <c r="K68" s="306"/>
    </row>
    <row r="69" spans="2:11" ht="21.75">
      <c r="B69" s="130"/>
      <c r="C69" s="100">
        <v>500</v>
      </c>
      <c r="D69" s="127">
        <v>6.2743</v>
      </c>
      <c r="E69" s="105">
        <v>0.8333</v>
      </c>
      <c r="F69" s="128">
        <f>'[1]ดอกเบี้ย,กำไร'!G70</f>
        <v>3.5</v>
      </c>
      <c r="G69" s="129">
        <f t="shared" si="0"/>
        <v>10.607600000000001</v>
      </c>
      <c r="H69" s="131">
        <f t="shared" si="1"/>
        <v>1.106076</v>
      </c>
      <c r="I69" s="131">
        <f t="shared" si="2"/>
        <v>1.07</v>
      </c>
      <c r="J69" s="305">
        <f t="shared" si="3"/>
        <v>1.1835013200000002</v>
      </c>
      <c r="K69" s="306"/>
    </row>
    <row r="70" spans="2:11" ht="21.75">
      <c r="B70" s="132" t="s">
        <v>57</v>
      </c>
      <c r="C70" s="133">
        <v>500</v>
      </c>
      <c r="D70" s="95">
        <v>5.6692</v>
      </c>
      <c r="E70" s="105">
        <v>0.8333</v>
      </c>
      <c r="F70" s="134">
        <f>'[1]ดอกเบี้ย,กำไร'!G71</f>
        <v>3.5</v>
      </c>
      <c r="G70" s="95">
        <f t="shared" si="0"/>
        <v>10.002500000000001</v>
      </c>
      <c r="H70" s="135">
        <f t="shared" si="1"/>
        <v>1.100025</v>
      </c>
      <c r="I70" s="135">
        <f t="shared" si="2"/>
        <v>1.07</v>
      </c>
      <c r="J70" s="309">
        <f t="shared" si="3"/>
        <v>1.17702675</v>
      </c>
      <c r="K70" s="310"/>
    </row>
    <row r="71" spans="2:11" ht="21.75">
      <c r="B71" s="307" t="s">
        <v>9</v>
      </c>
      <c r="C71" s="307"/>
      <c r="D71" s="118" t="s">
        <v>58</v>
      </c>
      <c r="E71" s="136"/>
      <c r="F71" s="136"/>
      <c r="G71" s="136"/>
      <c r="H71" s="136"/>
      <c r="I71" s="136"/>
      <c r="J71" s="137"/>
      <c r="K71" s="136"/>
    </row>
    <row r="72" spans="2:11" ht="21.75">
      <c r="B72" s="113"/>
      <c r="C72" s="113"/>
      <c r="D72" s="138" t="s">
        <v>59</v>
      </c>
      <c r="E72" s="139"/>
      <c r="F72" s="139"/>
      <c r="G72" s="139"/>
      <c r="H72" s="139"/>
      <c r="I72" s="139"/>
      <c r="J72" s="139"/>
      <c r="K72" s="139"/>
    </row>
    <row r="73" spans="2:11" ht="21.75">
      <c r="B73" s="113"/>
      <c r="C73" s="139"/>
      <c r="D73" s="139"/>
      <c r="E73" s="139"/>
      <c r="F73" s="139"/>
      <c r="G73" s="139"/>
      <c r="H73" s="139"/>
      <c r="I73" s="139"/>
      <c r="J73" s="139"/>
      <c r="K73" s="139"/>
    </row>
    <row r="74" spans="2:11" ht="21.75">
      <c r="B74" s="100"/>
      <c r="C74" s="140"/>
      <c r="D74" s="105"/>
      <c r="E74" s="105"/>
      <c r="F74" s="105"/>
      <c r="G74" s="105"/>
      <c r="H74" s="105"/>
      <c r="I74" s="105"/>
      <c r="J74" s="308" t="s">
        <v>81</v>
      </c>
      <c r="K74" s="308"/>
    </row>
    <row r="110" spans="2:11" ht="21.75">
      <c r="B110" s="141"/>
      <c r="C110" s="141"/>
      <c r="D110" s="141"/>
      <c r="E110" s="141"/>
      <c r="F110" s="141"/>
      <c r="G110" s="141"/>
      <c r="H110" s="141"/>
      <c r="I110" s="141"/>
      <c r="J110" s="141"/>
      <c r="K110" s="141"/>
    </row>
    <row r="111" spans="2:11" ht="21.75">
      <c r="B111" s="141"/>
      <c r="C111" s="141"/>
      <c r="D111" s="141"/>
      <c r="E111" s="141"/>
      <c r="F111" s="141"/>
      <c r="G111" s="141"/>
      <c r="H111" s="141"/>
      <c r="I111" s="141"/>
      <c r="J111" s="141"/>
      <c r="K111" s="141"/>
    </row>
    <row r="112" spans="2:11" ht="21.75">
      <c r="B112" s="141"/>
      <c r="C112" s="141"/>
      <c r="D112" s="141"/>
      <c r="E112" s="141"/>
      <c r="F112" s="141"/>
      <c r="G112" s="141"/>
      <c r="H112" s="141"/>
      <c r="I112" s="141"/>
      <c r="J112" s="141"/>
      <c r="K112" s="141"/>
    </row>
    <row r="113" spans="2:11" ht="21.75">
      <c r="B113" s="141"/>
      <c r="C113" s="141"/>
      <c r="D113" s="141"/>
      <c r="E113" s="141"/>
      <c r="F113" s="141"/>
      <c r="G113" s="141"/>
      <c r="H113" s="141"/>
      <c r="I113" s="141"/>
      <c r="J113" s="141"/>
      <c r="K113" s="141"/>
    </row>
    <row r="114" spans="2:11" ht="21.75">
      <c r="B114" s="141"/>
      <c r="C114" s="141"/>
      <c r="D114" s="141"/>
      <c r="E114" s="141"/>
      <c r="F114" s="141"/>
      <c r="G114" s="141"/>
      <c r="H114" s="141"/>
      <c r="I114" s="141"/>
      <c r="J114" s="141"/>
      <c r="K114" s="141"/>
    </row>
  </sheetData>
  <sheetProtection selectLockedCells="1" selectUnlockedCells="1"/>
  <mergeCells count="49">
    <mergeCell ref="B71:C71"/>
    <mergeCell ref="J74:K74"/>
    <mergeCell ref="J65:K65"/>
    <mergeCell ref="J66:K66"/>
    <mergeCell ref="J67:K67"/>
    <mergeCell ref="J68:K68"/>
    <mergeCell ref="J69:K69"/>
    <mergeCell ref="J70:K70"/>
    <mergeCell ref="J59:K59"/>
    <mergeCell ref="J60:K60"/>
    <mergeCell ref="J61:K61"/>
    <mergeCell ref="J62:K62"/>
    <mergeCell ref="J63:K63"/>
    <mergeCell ref="J64:K64"/>
    <mergeCell ref="J53:K53"/>
    <mergeCell ref="J54:K54"/>
    <mergeCell ref="J55:K55"/>
    <mergeCell ref="J56:K56"/>
    <mergeCell ref="J57:K57"/>
    <mergeCell ref="J58:K58"/>
    <mergeCell ref="J47:K47"/>
    <mergeCell ref="J48:K48"/>
    <mergeCell ref="J49:K49"/>
    <mergeCell ref="J50:K50"/>
    <mergeCell ref="J51:K51"/>
    <mergeCell ref="J52:K52"/>
    <mergeCell ref="B43:C43"/>
    <mergeCell ref="D43:G43"/>
    <mergeCell ref="J43:K46"/>
    <mergeCell ref="B44:C44"/>
    <mergeCell ref="D44:G44"/>
    <mergeCell ref="B45:C45"/>
    <mergeCell ref="B46:C46"/>
    <mergeCell ref="B11:C11"/>
    <mergeCell ref="J12:K12"/>
    <mergeCell ref="J13:K13"/>
    <mergeCell ref="J14:K14"/>
    <mergeCell ref="J16:K16"/>
    <mergeCell ref="B40:K40"/>
    <mergeCell ref="B1:K1"/>
    <mergeCell ref="B2:K2"/>
    <mergeCell ref="B3:K3"/>
    <mergeCell ref="B5:D5"/>
    <mergeCell ref="B8:C8"/>
    <mergeCell ref="D8:G8"/>
    <mergeCell ref="J8:K11"/>
    <mergeCell ref="B9:C9"/>
    <mergeCell ref="D9:G9"/>
    <mergeCell ref="B10:C10"/>
  </mergeCells>
  <printOptions/>
  <pageMargins left="0.51" right="0.18" top="0.71" bottom="0.79" header="0.1968503937007874" footer="0.44"/>
  <pageSetup horizontalDpi="300" verticalDpi="300" orientation="portrait" paperSize="9" r:id="rId1"/>
  <headerFooter alignWithMargins="0">
    <oddHeader>&amp;L&amp;"DilleniaUPC,ธรรมดา"ตารางคำนวณค่า FACTOR F&amp;R&amp;"DilleniaUPC,ธรรมดา"หน้าที่ : &amp;P/&amp;N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D5"/>
  <sheetViews>
    <sheetView zoomScalePageLayoutView="0" workbookViewId="0" topLeftCell="A1">
      <selection activeCell="A1" sqref="A1:D1"/>
    </sheetView>
  </sheetViews>
  <sheetFormatPr defaultColWidth="9.140625" defaultRowHeight="21.75"/>
  <sheetData>
    <row r="1" spans="1:4" ht="21.75">
      <c r="A1" s="311" t="s">
        <v>15</v>
      </c>
      <c r="B1" s="311"/>
      <c r="C1" s="311"/>
      <c r="D1" s="311"/>
    </row>
    <row r="2" spans="1:4" ht="21.75">
      <c r="A2" s="311" t="s">
        <v>66</v>
      </c>
      <c r="B2" s="311"/>
      <c r="C2" s="311"/>
      <c r="D2" s="311"/>
    </row>
    <row r="3" spans="1:4" ht="21.75">
      <c r="A3" s="311" t="s">
        <v>68</v>
      </c>
      <c r="B3" s="311"/>
      <c r="C3" s="311"/>
      <c r="D3" s="311"/>
    </row>
    <row r="4" spans="1:4" ht="21.75">
      <c r="A4" s="311" t="s">
        <v>69</v>
      </c>
      <c r="B4" s="311"/>
      <c r="C4" s="311"/>
      <c r="D4" s="311"/>
    </row>
    <row r="5" spans="1:4" ht="21.75">
      <c r="A5" s="311" t="s">
        <v>67</v>
      </c>
      <c r="B5" s="311"/>
      <c r="C5" s="311"/>
      <c r="D5" s="311"/>
    </row>
  </sheetData>
  <sheetProtection/>
  <mergeCells count="5">
    <mergeCell ref="A5:D5"/>
    <mergeCell ref="A1:D1"/>
    <mergeCell ref="A2:D2"/>
    <mergeCell ref="A3:D3"/>
    <mergeCell ref="A4:D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CIVIL ENGINEERING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NANG</dc:creator>
  <cp:keywords/>
  <dc:description/>
  <cp:lastModifiedBy>Windows User</cp:lastModifiedBy>
  <cp:lastPrinted>2021-01-12T07:48:25Z</cp:lastPrinted>
  <dcterms:created xsi:type="dcterms:W3CDTF">2000-06-22T14:55:11Z</dcterms:created>
  <dcterms:modified xsi:type="dcterms:W3CDTF">2021-01-25T04:43:53Z</dcterms:modified>
  <cp:category/>
  <cp:version/>
  <cp:contentType/>
  <cp:contentStatus/>
</cp:coreProperties>
</file>