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เวิร์กบุ๊กนี้"/>
  <bookViews>
    <workbookView xWindow="0" yWindow="0" windowWidth="28800" windowHeight="12075" activeTab="0"/>
  </bookViews>
  <sheets>
    <sheet name="ปก " sheetId="1" r:id="rId1"/>
    <sheet name="สรุป" sheetId="2" r:id="rId2"/>
    <sheet name="สรุปวัสดุ" sheetId="3" r:id="rId3"/>
    <sheet name="งานสถาปัตยกรรม" sheetId="4" r:id="rId4"/>
    <sheet name="ระบบไฟฟ้า" sheetId="5" r:id="rId5"/>
    <sheet name="FACTOR F อาคาร " sheetId="6" r:id="rId6"/>
    <sheet name="Sheet3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fn.BAHTTEXT" hidden="1">#NAME?</definedName>
    <definedName name="Excel_BuiltIn_Print_Area_12">#REF!</definedName>
    <definedName name="Excel_BuiltIn_Print_Area_14">#REF!</definedName>
    <definedName name="Excel_BuiltIn_Print_Titles_12_1">#REF!</definedName>
    <definedName name="_xlnm.Print_Area" localSheetId="5">'FACTOR F อาคาร '!$A$1:$J$73</definedName>
    <definedName name="_xlnm.Print_Area" localSheetId="4">'ระบบไฟฟ้า'!$A$1:$I$29</definedName>
    <definedName name="_xlnm.Print_Area" localSheetId="1">'สรุป'!$A$1:$I$31</definedName>
    <definedName name="_xlnm.Print_Area" localSheetId="2">'สรุปวัสดุ'!$A$1:$H$18</definedName>
    <definedName name="_xlnm.Print_Titles" localSheetId="3">'งานสถาปัตยกรรม'!$1:$5</definedName>
    <definedName name="_xlnm.Print_Titles" localSheetId="4">'ระบบไฟฟ้า'!$1:$5</definedName>
    <definedName name="เปลียนกระเบื้อง" localSheetId="5">#REF!</definedName>
    <definedName name="เปลียนกระเบื้อง" localSheetId="3">#REF!</definedName>
    <definedName name="เปลียนกระเบื้อง" localSheetId="0">#REF!</definedName>
    <definedName name="เปลียนกระเบื้อง" localSheetId="4">#REF!</definedName>
    <definedName name="เปลียนกระเบื้อง" localSheetId="1">#REF!</definedName>
    <definedName name="เปลียนกระเบื้อง" localSheetId="2">#REF!</definedName>
    <definedName name="เปลียนกระเบื้อง">#REF!</definedName>
  </definedNames>
  <calcPr fullCalcOnLoad="1"/>
</workbook>
</file>

<file path=xl/sharedStrings.xml><?xml version="1.0" encoding="utf-8"?>
<sst xmlns="http://schemas.openxmlformats.org/spreadsheetml/2006/main" count="274" uniqueCount="156">
  <si>
    <t>ที่</t>
  </si>
  <si>
    <t>รายการ</t>
  </si>
  <si>
    <t>หน่วย</t>
  </si>
  <si>
    <t>ค่าวัสดุ</t>
  </si>
  <si>
    <t>ค่าแรง</t>
  </si>
  <si>
    <t>รวมทั้งสิ้น</t>
  </si>
  <si>
    <t>ต่อหน่วย</t>
  </si>
  <si>
    <t>รวม</t>
  </si>
  <si>
    <t>รายละเอียดบัญชีแสดงปริมาณวัสดุ และแรงงานค่าก่อสร้าง</t>
  </si>
  <si>
    <t>มหาวิทยาลัยราชภัฏอุตรดิตถ์</t>
  </si>
  <si>
    <t>จำนวน</t>
  </si>
  <si>
    <t xml:space="preserve">ราคาค่าก่อสร้างเป็นเงินทั้งสิ้น </t>
  </si>
  <si>
    <t>บัญชีแสดงปริมาณวัสดุ แรงงาน และประมาณราคาค่าก่อสร้าง</t>
  </si>
  <si>
    <t>จัดทำโดย</t>
  </si>
  <si>
    <t>กองนโยบายและแผน</t>
  </si>
  <si>
    <t>ชุด</t>
  </si>
  <si>
    <t>งาน</t>
  </si>
  <si>
    <t>ตร.ม.</t>
  </si>
  <si>
    <t>สรุปบัญชีปริมาณวัสดุ และแรงงานค่าก่อสร้าง</t>
  </si>
  <si>
    <t>ค่าแรงงาน</t>
  </si>
  <si>
    <t>ค่าวัสดุ + ค่าแรงงาน</t>
  </si>
  <si>
    <t>สัดส่วน</t>
  </si>
  <si>
    <t>จำนวนเงิน (บาท)</t>
  </si>
  <si>
    <t>รวมเป็นเงินทั้งสิ้น</t>
  </si>
  <si>
    <t>รวมค่าวัสดุและค่าแรงงาน</t>
  </si>
  <si>
    <t>บาท</t>
  </si>
  <si>
    <t>ตารางคำนวนหาค่า  Factor  F  งานก่อสร้างอาคาร</t>
  </si>
  <si>
    <t>ราคาประเมินงานก่อสร้างอาคาร</t>
  </si>
  <si>
    <t>ล้านบาท</t>
  </si>
  <si>
    <t>เงินล่วงหน้าจ่าย</t>
  </si>
  <si>
    <t>%</t>
  </si>
  <si>
    <t>ดอกเบี้ยเงินกู้</t>
  </si>
  <si>
    <t>% ต่อปี</t>
  </si>
  <si>
    <t>เงินประกันผลงานหัก</t>
  </si>
  <si>
    <t>ค่าภาษีมูลค่าเพิ่ม(VAT)</t>
  </si>
  <si>
    <t>ค่างาน (ทุน)</t>
  </si>
  <si>
    <t>ค่าใช้จ่ายในการดำเนินงานก่อสร้าง</t>
  </si>
  <si>
    <t>รวมในรูป</t>
  </si>
  <si>
    <t>ภาษีมูลค่าเพิ่ม</t>
  </si>
  <si>
    <t>Factor  F</t>
  </si>
  <si>
    <t>Factor</t>
  </si>
  <si>
    <t xml:space="preserve">(VAT) </t>
  </si>
  <si>
    <t>ค่า</t>
  </si>
  <si>
    <t>อำนวยการ</t>
  </si>
  <si>
    <t>ดอกเบี้ย</t>
  </si>
  <si>
    <t>กำไร</t>
  </si>
  <si>
    <t>ค่าใช้จ่าย</t>
  </si>
  <si>
    <t>ทุนต่ำ</t>
  </si>
  <si>
    <t>ทุนสูง</t>
  </si>
  <si>
    <t>สรุป</t>
  </si>
  <si>
    <t>สรุปผลการคำนวณหาค่า FACTOR F ที่ ราคาประเมินค่าก่อสร้าง</t>
  </si>
  <si>
    <t>-</t>
  </si>
  <si>
    <t>ค่าอำนวยการ</t>
  </si>
  <si>
    <t>ค่าดอกเบี้ย</t>
  </si>
  <si>
    <t>ค่ากำไร</t>
  </si>
  <si>
    <t>ภาษีมูลค่าเพิ่ม (VAT)</t>
  </si>
  <si>
    <t>รวมค่าในรูป FACTOR F</t>
  </si>
  <si>
    <t>ตาราง  Factor  F   งานก่อสร้างอาคาร</t>
  </si>
  <si>
    <t>น้อยกว่า</t>
  </si>
  <si>
    <t>มากกว่า</t>
  </si>
  <si>
    <t>หมายเหตุ</t>
  </si>
  <si>
    <t>1. กรณีค่างานอยู่ระหว่างช่วงของค่างานต้นทุนที่กำหนด   ให้เทียบอัตราส่วนเพื่อหาค่า  Factor F</t>
  </si>
  <si>
    <t>2. ถ้าเป็นงานเงินกู้    ให้ใช้ Factor F  ในช่อง  "รวมในรูป Factor"</t>
  </si>
  <si>
    <t>สรุปบัญชีราคาค่าก่อสร้าง</t>
  </si>
  <si>
    <t>ค่าวัสดุและแรงงาน</t>
  </si>
  <si>
    <t xml:space="preserve">  1.1 ค่าวัสดุก่อสร้าง</t>
  </si>
  <si>
    <t xml:space="preserve">  </t>
  </si>
  <si>
    <t xml:space="preserve">  1.2 ค่าแรงงานก่อสร้าง</t>
  </si>
  <si>
    <t xml:space="preserve">    รวมราคาค่าวัสดุและแรงงาน</t>
  </si>
  <si>
    <t>Factor F</t>
  </si>
  <si>
    <t>=</t>
  </si>
  <si>
    <t>(รายการที่ 1) x Factor F</t>
  </si>
  <si>
    <t xml:space="preserve">ค่าก่อสร้างในส่วนอื่น ๆ </t>
  </si>
  <si>
    <t>รวมค่าใช้จ่ายในการก่อสร้างอื่น ๆ</t>
  </si>
  <si>
    <t xml:space="preserve">รวมเป็นเงินค่าก่อสร้างทั้งสิ้น </t>
  </si>
  <si>
    <t>(รายการที่ 2) + (รายการที่ 3)</t>
  </si>
  <si>
    <t>ม.</t>
  </si>
  <si>
    <t>เสาเอ็น,คานเอ็น คสล.</t>
  </si>
  <si>
    <t>บัวเชิงผนังไม้สังเคราะห์ 4"</t>
  </si>
  <si>
    <t>ตร.ม</t>
  </si>
  <si>
    <t>งานโยธาและสถาปัตยกรรม</t>
  </si>
  <si>
    <t>งานรื้อ</t>
  </si>
  <si>
    <t>รื้อฝักบัวและเครื่องทำน้ำอุ่น(ติดตั้งคืน)</t>
  </si>
  <si>
    <t>รวมราคางานรื้อ</t>
  </si>
  <si>
    <t>งานผนัง</t>
  </si>
  <si>
    <t>ผนังกรุกระเบื้อง Porcelain 12"x24" (ผ3)</t>
  </si>
  <si>
    <t>ผนังตกแต่ง (ผ4)</t>
  </si>
  <si>
    <t>รื้อฝ้าเพดานยิปซั่มบอร์ดพร้อมโครงเคร่า ขนทิ้งนอกมหาวิทยาลัย</t>
  </si>
  <si>
    <t>รื้อพื้นกระเบื้องห้องน้ำขนทิ้งนอกมหาวิทยาลัย</t>
  </si>
  <si>
    <t>รื้อประตูไม้พร้อมวงกบ (ประตูติดตั้งคืน)</t>
  </si>
  <si>
    <t>รื้อสุขภัณฑ์ขนทิ้งนอกมหาวิทยาลัย</t>
  </si>
  <si>
    <t>รื้ออ่างล้างหน้าขนทิ้งนอกมหาวิทยาลัย</t>
  </si>
  <si>
    <t>งานพื้น</t>
  </si>
  <si>
    <t>พื้นหินเทียมหนา 6 มม. (พื้นลิฟท์โดยสาร)</t>
  </si>
  <si>
    <t>พื้นปูกระเบื้อง Porcelain 24"x24" ผิวกันลื่น (FL.2)</t>
  </si>
  <si>
    <t>พื้นไม้ SPC หนา 4 mm.(FL.1)</t>
  </si>
  <si>
    <t>รวมราคางานพื้น</t>
  </si>
  <si>
    <t>รวมราคางานผนัง</t>
  </si>
  <si>
    <t>งานฝ้าเพดาน</t>
  </si>
  <si>
    <t>ฝ้าเพดานยิปซั่มบอร์ด 9 มม.ชนิดขอบลาด โครงเคร่าเหล็กชุบสังกะสี  (C-1)</t>
  </si>
  <si>
    <t>ฝ้าเพดานยิปซั่มบอร์ด 9 มม.ชนิดทนความชื้น โครงเคร่าเหล็กชุบสังกะสี  (C-2)</t>
  </si>
  <si>
    <t>ทาสีอะครีลิค 100% premium grade</t>
  </si>
  <si>
    <t>รวมราคางานฝ้าเพดาน</t>
  </si>
  <si>
    <t>งานอื่นๆ</t>
  </si>
  <si>
    <t>ปรับปรุง ป1</t>
  </si>
  <si>
    <t>ปรับปรุง ป2</t>
  </si>
  <si>
    <t>สุขภัณฑ์นั่งราบ ชนิดชิ้นเดียว</t>
  </si>
  <si>
    <t>อ่างล้างหน้าชนิดวางบนเคาน์เตอร์ ก็อกน้ำแบบก้านโยกพร้อมสะดืออ่างแบบกด</t>
  </si>
  <si>
    <t>ที่ใส่กระดาษชำระสแตนเลส</t>
  </si>
  <si>
    <t>Floor Drain แบบดักกลิ่น</t>
  </si>
  <si>
    <t>ติดตั้งฝักบัวและเครื่องทำน้ำอุ่น</t>
  </si>
  <si>
    <t>ติดตั้งกระจกเงาคืนตำแหน่งเดิม</t>
  </si>
  <si>
    <t>ติดตั้งราวแขวนผ้าสแตนเลสคืน</t>
  </si>
  <si>
    <t>เคาน์เตอร์หินเทียมหนาไม่น้อยกว่า 15 มม.</t>
  </si>
  <si>
    <t>ไฟเส้น LED Strips 6w. Warmwhite</t>
  </si>
  <si>
    <t>งานปรับปรุงระบบประปาห้องน้ำ</t>
  </si>
  <si>
    <t>รวมราคางานอื่นๆ</t>
  </si>
  <si>
    <t>รวมราคางานทั้งสิ้น</t>
  </si>
  <si>
    <t>งานเก็บรอยแตกร้าวผนัง</t>
  </si>
  <si>
    <t>ผนังไม้อัด10 mm.โครงไม้ประสานปิดผิวลามิเนต (ผ5)</t>
  </si>
  <si>
    <t>ป้ายห้อง</t>
  </si>
  <si>
    <t>ผนังก่ออิฐมอญแดง</t>
  </si>
  <si>
    <t>งานระบบไฟฟ้า</t>
  </si>
  <si>
    <t>งานรื้อระบบไฟฟ้าเดิม</t>
  </si>
  <si>
    <t>ชุดรางโคมไฟซ่อนสำเร็จรูป (ต่อกันได้) LED 1x12w.(ไม่น้อยกว่า) 120 cm. Warm white.</t>
  </si>
  <si>
    <t>โคมไฟ DOWNLIGHT แบบติดฝังในฝ้าเพดานทรงสี่เหลี่ยมหน้าสีขาว 12.5x12.5cm. LED-1x9w. Day light.</t>
  </si>
  <si>
    <t>โคมไฟ DOWNLIGHT แบบติดลอยทรงสี่เหลี่ยมขนาด 4"x4" LED-1x9w. Warm white.</t>
  </si>
  <si>
    <t xml:space="preserve">โคมไฟติดผนัง LED-1x9w. Day light. </t>
  </si>
  <si>
    <t>สวิตซ์ไฟฟ้าทางเดียว 16A.250V.</t>
  </si>
  <si>
    <t>สวิทช์สองทาง 16A.250V.</t>
  </si>
  <si>
    <t>เต้ารับไฟฟ้าแบบคู่ ขากลม-แบน 16A. 250V. แบบมีกราวน์</t>
  </si>
  <si>
    <t>เต้ารับไฟฟ้าแบบเดี่ยว ขากลม-แบน 16A. 250V. แบบมีกราวน์</t>
  </si>
  <si>
    <t>FIRE EXTINGUISHER (A-B-C 10 LBS) -มอก.</t>
  </si>
  <si>
    <t>FIRE EXTINGUISHER (CARBONDIOXIDE 10 LBS) -มอก.</t>
  </si>
  <si>
    <t>EXIT LIGHT BACK UP 2 hr. 2ด้าน-มอก</t>
  </si>
  <si>
    <t>(EMERGENCY) LED 2 x 9 W. BACK UP 2 hr.-มอก</t>
  </si>
  <si>
    <t>THW-1x4Sq.mm. (เต้ารับไฟฟ้า)</t>
  </si>
  <si>
    <t>เมตร</t>
  </si>
  <si>
    <t>THW/G-2.5Sq.mm.  (เต้ารับไฟฟ้า)</t>
  </si>
  <si>
    <t>THW-2.5Sq.mm. (แสงสว่าง)</t>
  </si>
  <si>
    <t xml:space="preserve"> Pipe EMT.1/2" -มอก.</t>
  </si>
  <si>
    <t>ท่อน</t>
  </si>
  <si>
    <t xml:space="preserve">แผงพลาสติก (Switch Board) สีขาว แผงพีวีซี  แผงตู้คอนซูมเมอร์ </t>
  </si>
  <si>
    <t>Roof Drain แบบโดม สวมท่อ</t>
  </si>
  <si>
    <t>งานทาสีท่อ Roof Drain.</t>
  </si>
  <si>
    <t>รางไวร์เวย์ (Wireway) ขนาดกว้าง 4" สูง2" ยาว 2.40ม.</t>
  </si>
  <si>
    <t>Accessories.</t>
  </si>
  <si>
    <t>รวมราคางาน</t>
  </si>
  <si>
    <t>ฝ้าเพดานไม้อัด 10 mm.ปิดผิวลามิเนต (C-3)</t>
  </si>
  <si>
    <t>ปรับปรุงเคาน์เตอร์ต้อนรับและผนัง ผ4 (ติดสติกเกอร์)</t>
  </si>
  <si>
    <t>ติดตั้งฉากกั้นอลูมิเนียมคืนตำแหน่งเดิม</t>
  </si>
  <si>
    <t>ลงชื่อ</t>
  </si>
  <si>
    <t>……………………………...……………..</t>
  </si>
  <si>
    <t>(นส.เพ็ญประภา มนแพวงศานนท์)</t>
  </si>
  <si>
    <t>ผู้ประมาณราคา</t>
  </si>
  <si>
    <t>ปรับปรุงห้องปฏิบัติการหลักสูตรท่องเที่ยวและโรงแรม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</si>
</sst>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_);_(* \(#,##0\);_(* &quot;-&quot;_);_(@_)"/>
    <numFmt numFmtId="188" formatCode="_(* #,##0.00_);_(* \(#,##0.00\);_(* &quot;-&quot;??_);_(@_)"/>
    <numFmt numFmtId="189" formatCode="#,##0.0000"/>
    <numFmt numFmtId="190" formatCode="0.0"/>
    <numFmt numFmtId="191" formatCode="#,##0.0"/>
    <numFmt numFmtId="192" formatCode="[$-41E]General"/>
    <numFmt numFmtId="193" formatCode="0.0000"/>
    <numFmt numFmtId="194" formatCode="0.000"/>
    <numFmt numFmtId="195" formatCode="#,##0.000"/>
    <numFmt numFmtId="196" formatCode="_-* #,##0_-;\-* #,##0_-;_-* &quot;-&quot;??_-;_-@_-"/>
    <numFmt numFmtId="197" formatCode="0.0%"/>
    <numFmt numFmtId="198" formatCode="_-* #,##0.000_-;\-* #,##0.000_-;_-* &quot;-&quot;??_-;_-@_-"/>
    <numFmt numFmtId="199" formatCode="_-* #,##0.0000_-;\-* #,##0.0000_-;_-* &quot;-&quot;??_-;_-@_-"/>
    <numFmt numFmtId="200" formatCode="#,##0.00_ ;[Red]\-#,##0.00\ "/>
    <numFmt numFmtId="201" formatCode="0.00000"/>
  </numFmts>
  <fonts count="40">
    <font>
      <sz val="10"/>
      <name val="Arial"/>
      <family val="0"/>
    </font>
    <font>
      <sz val="8"/>
      <name val="Arial"/>
      <family val="2"/>
    </font>
    <font>
      <sz val="14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22"/>
      <name val="TH SarabunPSK"/>
      <family val="2"/>
    </font>
    <font>
      <b/>
      <sz val="24"/>
      <name val="TH SarabunPSK"/>
      <family val="2"/>
    </font>
    <font>
      <b/>
      <sz val="20"/>
      <name val="TH SarabunPSK"/>
      <family val="2"/>
    </font>
    <font>
      <sz val="18"/>
      <name val="TH SarabunPSK"/>
      <family val="2"/>
    </font>
    <font>
      <b/>
      <i/>
      <sz val="18"/>
      <name val="TH SarabunPSK"/>
      <family val="2"/>
    </font>
    <font>
      <sz val="10"/>
      <name val="TH SarabunPSK"/>
      <family val="2"/>
    </font>
    <font>
      <sz val="16"/>
      <name val="TH SarabunPSK"/>
      <family val="2"/>
    </font>
    <font>
      <b/>
      <sz val="16"/>
      <color indexed="10"/>
      <name val="TH SarabunPSK"/>
      <family val="2"/>
    </font>
    <font>
      <sz val="16"/>
      <color indexed="10"/>
      <name val="TH SarabunPSK"/>
      <family val="2"/>
    </font>
    <font>
      <sz val="14"/>
      <name val="AngsanaUPC"/>
      <family val="1"/>
    </font>
    <font>
      <sz val="14"/>
      <color indexed="8"/>
      <name val="Cordia New"/>
      <family val="2"/>
    </font>
    <font>
      <sz val="14"/>
      <color indexed="8"/>
      <name val="TH SarabunPSK"/>
      <family val="2"/>
    </font>
    <font>
      <sz val="11"/>
      <color theme="1"/>
      <name val="Calibri"/>
      <family val="2"/>
    </font>
    <font>
      <sz val="14"/>
      <color theme="1"/>
      <name val="Cordia New"/>
      <family val="2"/>
    </font>
    <font>
      <sz val="14"/>
      <color theme="1"/>
      <name val="TH SarabunPSK"/>
      <family val="2"/>
    </font>
    <font>
      <sz val="11"/>
      <color rgb="FFFA7D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192" fontId="3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5" fillId="16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39" fillId="0" borderId="4" applyNumberFormat="0" applyFill="0" applyAlignment="0" applyProtection="0"/>
    <xf numFmtId="0" fontId="11" fillId="4" borderId="0" applyNumberFormat="0" applyBorder="0" applyAlignment="0" applyProtection="0"/>
    <xf numFmtId="0" fontId="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2" fillId="7" borderId="1" applyNumberFormat="0" applyAlignment="0" applyProtection="0"/>
    <xf numFmtId="0" fontId="13" fillId="18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16" fillId="16" borderId="6" applyNumberFormat="0" applyAlignment="0" applyProtection="0"/>
    <xf numFmtId="0" fontId="2" fillId="23" borderId="7" applyNumberFormat="0" applyFont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19" fillId="0" borderId="0" applyNumberFormat="0" applyFill="0" applyBorder="0" applyAlignment="0" applyProtection="0"/>
  </cellStyleXfs>
  <cellXfs count="332">
    <xf numFmtId="0" fontId="0" fillId="0" borderId="0" xfId="0" applyAlignment="1">
      <alignment/>
    </xf>
    <xf numFmtId="0" fontId="21" fillId="0" borderId="0" xfId="62" applyFont="1">
      <alignment/>
      <protection/>
    </xf>
    <xf numFmtId="43" fontId="21" fillId="0" borderId="11" xfId="48" applyFont="1" applyBorder="1" applyAlignment="1">
      <alignment horizontal="right" vertical="top" wrapText="1"/>
    </xf>
    <xf numFmtId="0" fontId="21" fillId="0" borderId="0" xfId="62" applyFont="1" applyProtection="1">
      <alignment/>
      <protection/>
    </xf>
    <xf numFmtId="3" fontId="21" fillId="0" borderId="0" xfId="62" applyNumberFormat="1" applyFont="1" applyProtection="1">
      <alignment/>
      <protection/>
    </xf>
    <xf numFmtId="0" fontId="21" fillId="0" borderId="0" xfId="62" applyFont="1" applyAlignment="1">
      <alignment horizontal="center"/>
      <protection/>
    </xf>
    <xf numFmtId="43" fontId="21" fillId="0" borderId="0" xfId="48" applyFont="1" applyAlignment="1">
      <alignment horizontal="right"/>
    </xf>
    <xf numFmtId="0" fontId="21" fillId="0" borderId="0" xfId="63" applyFont="1" applyFill="1">
      <alignment/>
      <protection/>
    </xf>
    <xf numFmtId="0" fontId="21" fillId="0" borderId="0" xfId="63" applyFont="1">
      <alignment/>
      <protection/>
    </xf>
    <xf numFmtId="0" fontId="25" fillId="0" borderId="0" xfId="63" applyFont="1" applyFill="1" applyAlignment="1">
      <alignment/>
      <protection/>
    </xf>
    <xf numFmtId="0" fontId="24" fillId="0" borderId="0" xfId="63" applyFont="1" applyFill="1" applyAlignment="1" applyProtection="1">
      <alignment/>
      <protection locked="0"/>
    </xf>
    <xf numFmtId="0" fontId="20" fillId="0" borderId="0" xfId="63" applyFont="1" applyFill="1" applyAlignment="1">
      <alignment/>
      <protection/>
    </xf>
    <xf numFmtId="0" fontId="27" fillId="0" borderId="0" xfId="63" applyFont="1" applyFill="1">
      <alignment/>
      <protection/>
    </xf>
    <xf numFmtId="0" fontId="28" fillId="0" borderId="0" xfId="63" applyFont="1" applyFill="1" applyAlignment="1">
      <alignment horizontal="center"/>
      <protection/>
    </xf>
    <xf numFmtId="0" fontId="28" fillId="0" borderId="0" xfId="63" applyFont="1" applyFill="1" applyAlignment="1">
      <alignment/>
      <protection/>
    </xf>
    <xf numFmtId="0" fontId="21" fillId="0" borderId="12" xfId="63" applyFont="1" applyFill="1" applyBorder="1">
      <alignment/>
      <protection/>
    </xf>
    <xf numFmtId="0" fontId="21" fillId="0" borderId="11" xfId="0" applyFont="1" applyBorder="1" applyAlignment="1">
      <alignment vertical="top" shrinkToFit="1"/>
    </xf>
    <xf numFmtId="0" fontId="21" fillId="0" borderId="0" xfId="0" applyFont="1" applyAlignment="1">
      <alignment vertical="top" wrapText="1"/>
    </xf>
    <xf numFmtId="0" fontId="21" fillId="0" borderId="0" xfId="63" applyFont="1" applyFill="1" applyBorder="1">
      <alignment/>
      <protection/>
    </xf>
    <xf numFmtId="0" fontId="21" fillId="0" borderId="0" xfId="63" applyFont="1" applyBorder="1">
      <alignment/>
      <protection/>
    </xf>
    <xf numFmtId="43" fontId="23" fillId="0" borderId="11" xfId="48" applyFont="1" applyFill="1" applyBorder="1" applyAlignment="1">
      <alignment horizontal="center"/>
    </xf>
    <xf numFmtId="43" fontId="21" fillId="0" borderId="11" xfId="48" applyFont="1" applyFill="1" applyBorder="1" applyAlignment="1">
      <alignment horizontal="right" vertical="top" wrapText="1"/>
    </xf>
    <xf numFmtId="0" fontId="21" fillId="0" borderId="11" xfId="0" applyFont="1" applyFill="1" applyBorder="1" applyAlignment="1">
      <alignment horizontal="left" vertical="top" wrapText="1"/>
    </xf>
    <xf numFmtId="3" fontId="21" fillId="0" borderId="11" xfId="0" applyNumberFormat="1" applyFont="1" applyFill="1" applyBorder="1" applyAlignment="1">
      <alignment horizontal="center" vertical="top" wrapText="1"/>
    </xf>
    <xf numFmtId="43" fontId="21" fillId="0" borderId="11" xfId="49" applyFont="1" applyFill="1" applyBorder="1" applyAlignment="1">
      <alignment horizontal="right" vertical="top" wrapText="1"/>
    </xf>
    <xf numFmtId="43" fontId="21" fillId="0" borderId="11" xfId="49" applyFont="1" applyBorder="1" applyAlignment="1">
      <alignment horizontal="right" vertical="top" wrapText="1"/>
    </xf>
    <xf numFmtId="0" fontId="21" fillId="0" borderId="11" xfId="0" applyFont="1" applyBorder="1" applyAlignment="1">
      <alignment vertical="top" wrapText="1" shrinkToFit="1"/>
    </xf>
    <xf numFmtId="0" fontId="21" fillId="0" borderId="0" xfId="62" applyFont="1" applyProtection="1">
      <alignment/>
      <protection hidden="1"/>
    </xf>
    <xf numFmtId="0" fontId="23" fillId="0" borderId="13" xfId="62" applyFont="1" applyFill="1" applyBorder="1" applyAlignment="1" applyProtection="1">
      <alignment horizontal="center"/>
      <protection hidden="1"/>
    </xf>
    <xf numFmtId="3" fontId="23" fillId="0" borderId="13" xfId="62" applyNumberFormat="1" applyFont="1" applyFill="1" applyBorder="1" applyAlignment="1" applyProtection="1">
      <alignment horizontal="center"/>
      <protection hidden="1"/>
    </xf>
    <xf numFmtId="0" fontId="23" fillId="0" borderId="14" xfId="62" applyFont="1" applyFill="1" applyBorder="1" applyAlignment="1" applyProtection="1">
      <alignment horizontal="center"/>
      <protection hidden="1"/>
    </xf>
    <xf numFmtId="3" fontId="23" fillId="0" borderId="14" xfId="62" applyNumberFormat="1" applyFont="1" applyFill="1" applyBorder="1" applyAlignment="1" applyProtection="1">
      <alignment horizontal="center"/>
      <protection hidden="1"/>
    </xf>
    <xf numFmtId="0" fontId="21" fillId="0" borderId="14" xfId="62" applyFont="1" applyFill="1" applyBorder="1" applyProtection="1">
      <alignment/>
      <protection hidden="1"/>
    </xf>
    <xf numFmtId="0" fontId="21" fillId="0" borderId="14" xfId="62" applyFont="1" applyFill="1" applyBorder="1" applyAlignment="1" applyProtection="1">
      <alignment horizontal="center"/>
      <protection hidden="1"/>
    </xf>
    <xf numFmtId="0" fontId="21" fillId="0" borderId="15" xfId="62" applyFont="1" applyFill="1" applyBorder="1" applyAlignment="1" applyProtection="1">
      <alignment horizontal="left"/>
      <protection hidden="1"/>
    </xf>
    <xf numFmtId="0" fontId="21" fillId="0" borderId="16" xfId="62" applyFont="1" applyFill="1" applyBorder="1" applyAlignment="1" applyProtection="1">
      <alignment horizontal="left"/>
      <protection hidden="1"/>
    </xf>
    <xf numFmtId="188" fontId="21" fillId="0" borderId="11" xfId="62" applyNumberFormat="1" applyFont="1" applyFill="1" applyBorder="1" applyAlignment="1" applyProtection="1">
      <alignment horizontal="right"/>
      <protection hidden="1"/>
    </xf>
    <xf numFmtId="188" fontId="21" fillId="0" borderId="14" xfId="62" applyNumberFormat="1" applyFont="1" applyFill="1" applyBorder="1" applyAlignment="1" applyProtection="1">
      <alignment horizontal="right"/>
      <protection hidden="1"/>
    </xf>
    <xf numFmtId="10" fontId="21" fillId="0" borderId="14" xfId="62" applyNumberFormat="1" applyFont="1" applyFill="1" applyBorder="1" applyAlignment="1" applyProtection="1">
      <alignment horizontal="right"/>
      <protection hidden="1"/>
    </xf>
    <xf numFmtId="3" fontId="21" fillId="0" borderId="0" xfId="62" applyNumberFormat="1" applyFont="1" applyProtection="1">
      <alignment/>
      <protection hidden="1"/>
    </xf>
    <xf numFmtId="43" fontId="21" fillId="0" borderId="17" xfId="62" applyNumberFormat="1" applyFont="1" applyFill="1" applyBorder="1" applyAlignment="1" applyProtection="1">
      <alignment horizontal="left"/>
      <protection hidden="1"/>
    </xf>
    <xf numFmtId="188" fontId="23" fillId="0" borderId="11" xfId="62" applyNumberFormat="1" applyFont="1" applyFill="1" applyBorder="1" applyAlignment="1" applyProtection="1">
      <alignment horizontal="right"/>
      <protection hidden="1"/>
    </xf>
    <xf numFmtId="9" fontId="21" fillId="0" borderId="14" xfId="62" applyNumberFormat="1" applyFont="1" applyFill="1" applyBorder="1" applyAlignment="1" applyProtection="1">
      <alignment horizontal="right"/>
      <protection hidden="1"/>
    </xf>
    <xf numFmtId="0" fontId="21" fillId="0" borderId="0" xfId="62" applyFont="1" applyBorder="1" applyAlignment="1" applyProtection="1">
      <alignment horizontal="center"/>
      <protection hidden="1"/>
    </xf>
    <xf numFmtId="0" fontId="23" fillId="0" borderId="0" xfId="62" applyFont="1" applyBorder="1" applyAlignment="1" applyProtection="1">
      <alignment horizontal="left"/>
      <protection hidden="1"/>
    </xf>
    <xf numFmtId="3" fontId="22" fillId="0" borderId="0" xfId="62" applyNumberFormat="1" applyFont="1" applyBorder="1" applyAlignment="1" applyProtection="1">
      <alignment horizontal="center"/>
      <protection hidden="1"/>
    </xf>
    <xf numFmtId="0" fontId="23" fillId="0" borderId="0" xfId="62" applyFont="1" applyBorder="1" applyAlignment="1" applyProtection="1">
      <alignment horizontal="right"/>
      <protection hidden="1"/>
    </xf>
    <xf numFmtId="10" fontId="22" fillId="0" borderId="0" xfId="62" applyNumberFormat="1" applyFont="1" applyBorder="1" applyAlignment="1" applyProtection="1">
      <alignment horizontal="center"/>
      <protection hidden="1"/>
    </xf>
    <xf numFmtId="0" fontId="22" fillId="0" borderId="0" xfId="61" applyFont="1" applyFill="1" applyBorder="1" applyAlignment="1">
      <alignment horizontal="center" vertical="top"/>
      <protection/>
    </xf>
    <xf numFmtId="0" fontId="30" fillId="24" borderId="0" xfId="61" applyFont="1" applyFill="1">
      <alignment/>
      <protection/>
    </xf>
    <xf numFmtId="189" fontId="22" fillId="0" borderId="18" xfId="61" applyNumberFormat="1" applyFont="1" applyFill="1" applyBorder="1" applyAlignment="1">
      <alignment horizontal="left" vertical="top"/>
      <protection/>
    </xf>
    <xf numFmtId="0" fontId="22" fillId="0" borderId="18" xfId="61" applyFont="1" applyFill="1" applyBorder="1" applyAlignment="1">
      <alignment horizontal="center" vertical="top"/>
      <protection/>
    </xf>
    <xf numFmtId="0" fontId="30" fillId="0" borderId="18" xfId="61" applyFont="1" applyFill="1" applyBorder="1" applyAlignment="1">
      <alignment horizontal="center" vertical="top"/>
      <protection/>
    </xf>
    <xf numFmtId="0" fontId="30" fillId="0" borderId="18" xfId="61" applyFont="1" applyFill="1" applyBorder="1">
      <alignment/>
      <protection/>
    </xf>
    <xf numFmtId="0" fontId="30" fillId="0" borderId="19" xfId="61" applyFont="1" applyFill="1" applyBorder="1">
      <alignment/>
      <protection/>
    </xf>
    <xf numFmtId="0" fontId="30" fillId="0" borderId="20" xfId="61" applyFont="1" applyFill="1" applyBorder="1" applyAlignment="1">
      <alignment vertical="top"/>
      <protection/>
    </xf>
    <xf numFmtId="0" fontId="30" fillId="0" borderId="0" xfId="61" applyFont="1" applyFill="1" applyBorder="1" applyAlignment="1">
      <alignment vertical="top"/>
      <protection/>
    </xf>
    <xf numFmtId="9" fontId="30" fillId="0" borderId="0" xfId="61" applyNumberFormat="1" applyFont="1" applyFill="1" applyBorder="1" applyAlignment="1">
      <alignment horizontal="left" vertical="top"/>
      <protection/>
    </xf>
    <xf numFmtId="9" fontId="30" fillId="0" borderId="0" xfId="61" applyNumberFormat="1" applyFont="1" applyFill="1" applyBorder="1" applyAlignment="1">
      <alignment horizontal="center" vertical="top"/>
      <protection/>
    </xf>
    <xf numFmtId="9" fontId="30" fillId="0" borderId="21" xfId="61" applyNumberFormat="1" applyFont="1" applyFill="1" applyBorder="1" applyAlignment="1">
      <alignment horizontal="left" vertical="top"/>
      <protection/>
    </xf>
    <xf numFmtId="0" fontId="30" fillId="0" borderId="22" xfId="61" applyFont="1" applyFill="1" applyBorder="1" applyAlignment="1">
      <alignment vertical="top"/>
      <protection/>
    </xf>
    <xf numFmtId="0" fontId="30" fillId="0" borderId="23" xfId="61" applyFont="1" applyFill="1" applyBorder="1" applyAlignment="1">
      <alignment vertical="top"/>
      <protection/>
    </xf>
    <xf numFmtId="9" fontId="30" fillId="0" borderId="23" xfId="61" applyNumberFormat="1" applyFont="1" applyFill="1" applyBorder="1" applyAlignment="1">
      <alignment horizontal="left" vertical="top"/>
      <protection/>
    </xf>
    <xf numFmtId="9" fontId="30" fillId="0" borderId="23" xfId="61" applyNumberFormat="1" applyFont="1" applyFill="1" applyBorder="1" applyAlignment="1">
      <alignment vertical="top"/>
      <protection/>
    </xf>
    <xf numFmtId="0" fontId="30" fillId="0" borderId="24" xfId="61" applyFont="1" applyFill="1" applyBorder="1" applyAlignment="1">
      <alignment horizontal="left" vertical="top"/>
      <protection/>
    </xf>
    <xf numFmtId="0" fontId="30" fillId="16" borderId="25" xfId="61" applyFont="1" applyFill="1" applyBorder="1" applyAlignment="1">
      <alignment horizontal="center" vertical="top"/>
      <protection/>
    </xf>
    <xf numFmtId="0" fontId="30" fillId="16" borderId="19" xfId="61" applyFont="1" applyFill="1" applyBorder="1" applyAlignment="1">
      <alignment horizontal="center" vertical="top"/>
      <protection/>
    </xf>
    <xf numFmtId="0" fontId="30" fillId="16" borderId="13" xfId="61" applyFont="1" applyFill="1" applyBorder="1" applyAlignment="1">
      <alignment horizontal="center" vertical="top"/>
      <protection/>
    </xf>
    <xf numFmtId="0" fontId="30" fillId="16" borderId="20" xfId="61" applyFont="1" applyFill="1" applyBorder="1" applyAlignment="1">
      <alignment horizontal="center" vertical="top"/>
      <protection/>
    </xf>
    <xf numFmtId="0" fontId="30" fillId="16" borderId="26" xfId="61" applyFont="1" applyFill="1" applyBorder="1" applyAlignment="1">
      <alignment horizontal="center" vertical="top"/>
      <protection/>
    </xf>
    <xf numFmtId="0" fontId="30" fillId="16" borderId="0" xfId="61" applyFont="1" applyFill="1" applyBorder="1">
      <alignment/>
      <protection/>
    </xf>
    <xf numFmtId="0" fontId="30" fillId="16" borderId="26" xfId="61" applyFont="1" applyFill="1" applyBorder="1">
      <alignment/>
      <protection/>
    </xf>
    <xf numFmtId="0" fontId="30" fillId="16" borderId="22" xfId="61" applyFont="1" applyFill="1" applyBorder="1" applyAlignment="1">
      <alignment horizontal="center" vertical="top"/>
      <protection/>
    </xf>
    <xf numFmtId="0" fontId="30" fillId="16" borderId="14" xfId="61" applyFont="1" applyFill="1" applyBorder="1" applyAlignment="1">
      <alignment horizontal="center" vertical="top"/>
      <protection/>
    </xf>
    <xf numFmtId="0" fontId="30" fillId="16" borderId="24" xfId="61" applyFont="1" applyFill="1" applyBorder="1" applyAlignment="1">
      <alignment horizontal="center" vertical="top"/>
      <protection/>
    </xf>
    <xf numFmtId="0" fontId="30" fillId="16" borderId="14" xfId="61" applyFont="1" applyFill="1" applyBorder="1" applyAlignment="1">
      <alignment vertical="top"/>
      <protection/>
    </xf>
    <xf numFmtId="0" fontId="30" fillId="0" borderId="11" xfId="61" applyFont="1" applyFill="1" applyBorder="1" applyAlignment="1">
      <alignment horizontal="center" vertical="top"/>
      <protection/>
    </xf>
    <xf numFmtId="193" fontId="30" fillId="0" borderId="11" xfId="61" applyNumberFormat="1" applyFont="1" applyFill="1" applyBorder="1" applyAlignment="1">
      <alignment horizontal="center" vertical="top"/>
      <protection/>
    </xf>
    <xf numFmtId="193" fontId="30" fillId="0" borderId="16" xfId="61" applyNumberFormat="1" applyFont="1" applyFill="1" applyBorder="1" applyAlignment="1">
      <alignment horizontal="center" vertical="top"/>
      <protection/>
    </xf>
    <xf numFmtId="0" fontId="30" fillId="0" borderId="11" xfId="61" applyFont="1" applyFill="1" applyBorder="1" applyAlignment="1">
      <alignment horizontal="center" vertical="center"/>
      <protection/>
    </xf>
    <xf numFmtId="189" fontId="31" fillId="0" borderId="11" xfId="61" applyNumberFormat="1" applyFont="1" applyFill="1" applyBorder="1" applyAlignment="1">
      <alignment horizontal="center" vertical="center"/>
      <protection/>
    </xf>
    <xf numFmtId="193" fontId="22" fillId="0" borderId="11" xfId="61" applyNumberFormat="1" applyFont="1" applyFill="1" applyBorder="1" applyAlignment="1">
      <alignment horizontal="center" vertical="center"/>
      <protection/>
    </xf>
    <xf numFmtId="0" fontId="30" fillId="0" borderId="0" xfId="61" applyFont="1" applyFill="1" applyBorder="1" applyAlignment="1">
      <alignment horizontal="center" vertical="top"/>
      <protection/>
    </xf>
    <xf numFmtId="189" fontId="31" fillId="0" borderId="0" xfId="61" applyNumberFormat="1" applyFont="1" applyFill="1" applyBorder="1" applyAlignment="1">
      <alignment horizontal="center" vertical="top"/>
      <protection/>
    </xf>
    <xf numFmtId="193" fontId="22" fillId="0" borderId="0" xfId="61" applyNumberFormat="1" applyFont="1" applyFill="1" applyBorder="1" applyAlignment="1">
      <alignment horizontal="center" vertical="top"/>
      <protection/>
    </xf>
    <xf numFmtId="189" fontId="32" fillId="0" borderId="0" xfId="61" applyNumberFormat="1" applyFont="1" applyFill="1" applyBorder="1" applyAlignment="1">
      <alignment horizontal="center" vertical="top"/>
      <protection/>
    </xf>
    <xf numFmtId="193" fontId="30" fillId="0" borderId="0" xfId="61" applyNumberFormat="1" applyFont="1" applyFill="1" applyBorder="1" applyAlignment="1">
      <alignment horizontal="center" vertical="top"/>
      <protection/>
    </xf>
    <xf numFmtId="0" fontId="22" fillId="0" borderId="0" xfId="61" applyFont="1" applyFill="1" applyBorder="1" applyAlignment="1">
      <alignment horizontal="left" vertical="top"/>
      <protection/>
    </xf>
    <xf numFmtId="3" fontId="22" fillId="0" borderId="0" xfId="61" applyNumberFormat="1" applyFont="1" applyFill="1" applyBorder="1" applyAlignment="1">
      <alignment horizontal="right" vertical="top"/>
      <protection/>
    </xf>
    <xf numFmtId="0" fontId="30" fillId="0" borderId="0" xfId="61" applyFont="1" applyFill="1" applyBorder="1" applyAlignment="1">
      <alignment horizontal="right" vertical="center"/>
      <protection/>
    </xf>
    <xf numFmtId="193" fontId="30" fillId="0" borderId="0" xfId="61" applyNumberFormat="1" applyFont="1" applyFill="1" applyBorder="1" applyAlignment="1">
      <alignment horizontal="left" vertical="center"/>
      <protection/>
    </xf>
    <xf numFmtId="193" fontId="30" fillId="0" borderId="0" xfId="61" applyNumberFormat="1" applyFont="1" applyFill="1" applyBorder="1" applyAlignment="1">
      <alignment horizontal="center" vertical="center"/>
      <protection/>
    </xf>
    <xf numFmtId="193" fontId="22" fillId="0" borderId="0" xfId="61" applyNumberFormat="1" applyFont="1" applyFill="1" applyBorder="1" applyAlignment="1">
      <alignment horizontal="right" vertical="center"/>
      <protection/>
    </xf>
    <xf numFmtId="193" fontId="22" fillId="0" borderId="0" xfId="61" applyNumberFormat="1" applyFont="1" applyFill="1" applyBorder="1" applyAlignment="1">
      <alignment horizontal="center" vertical="center"/>
      <protection/>
    </xf>
    <xf numFmtId="0" fontId="30" fillId="0" borderId="0" xfId="61" applyFont="1" applyFill="1">
      <alignment/>
      <protection/>
    </xf>
    <xf numFmtId="0" fontId="30" fillId="0" borderId="0" xfId="61" applyFont="1" applyFill="1" applyAlignment="1">
      <alignment horizontal="left" vertical="center"/>
      <protection/>
    </xf>
    <xf numFmtId="0" fontId="30" fillId="0" borderId="0" xfId="61" applyFont="1" applyFill="1" applyAlignment="1">
      <alignment vertical="center"/>
      <protection/>
    </xf>
    <xf numFmtId="193" fontId="22" fillId="0" borderId="0" xfId="61" applyNumberFormat="1" applyFont="1" applyFill="1" applyAlignment="1">
      <alignment horizontal="right" vertical="center"/>
      <protection/>
    </xf>
    <xf numFmtId="0" fontId="30" fillId="0" borderId="0" xfId="61" applyFont="1" applyFill="1" applyAlignment="1">
      <alignment vertical="top"/>
      <protection/>
    </xf>
    <xf numFmtId="0" fontId="30" fillId="0" borderId="0" xfId="61" applyFont="1" applyFill="1" applyAlignment="1">
      <alignment horizontal="left"/>
      <protection/>
    </xf>
    <xf numFmtId="193" fontId="30" fillId="0" borderId="0" xfId="61" applyNumberFormat="1" applyFont="1" applyFill="1">
      <alignment/>
      <protection/>
    </xf>
    <xf numFmtId="194" fontId="30" fillId="0" borderId="0" xfId="61" applyNumberFormat="1" applyFont="1" applyFill="1">
      <alignment/>
      <protection/>
    </xf>
    <xf numFmtId="9" fontId="30" fillId="0" borderId="0" xfId="61" applyNumberFormat="1" applyFont="1" applyFill="1" applyAlignment="1">
      <alignment horizontal="left" vertical="top"/>
      <protection/>
    </xf>
    <xf numFmtId="9" fontId="30" fillId="0" borderId="0" xfId="61" applyNumberFormat="1" applyFont="1" applyFill="1" applyAlignment="1">
      <alignment horizontal="center" vertical="top"/>
      <protection/>
    </xf>
    <xf numFmtId="9" fontId="30" fillId="0" borderId="0" xfId="61" applyNumberFormat="1" applyFont="1" applyFill="1" applyAlignment="1">
      <alignment vertical="top"/>
      <protection/>
    </xf>
    <xf numFmtId="0" fontId="30" fillId="0" borderId="0" xfId="61" applyFont="1" applyFill="1" applyAlignment="1">
      <alignment horizontal="left" vertical="top"/>
      <protection/>
    </xf>
    <xf numFmtId="0" fontId="30" fillId="16" borderId="13" xfId="61" applyFont="1" applyFill="1" applyBorder="1" applyAlignment="1">
      <alignment vertical="top"/>
      <protection/>
    </xf>
    <xf numFmtId="0" fontId="30" fillId="0" borderId="25" xfId="61" applyFont="1" applyFill="1" applyBorder="1" applyAlignment="1">
      <alignment horizontal="center" vertical="top"/>
      <protection/>
    </xf>
    <xf numFmtId="193" fontId="30" fillId="0" borderId="13" xfId="61" applyNumberFormat="1" applyFont="1" applyFill="1" applyBorder="1" applyAlignment="1">
      <alignment horizontal="center" vertical="top"/>
      <protection/>
    </xf>
    <xf numFmtId="193" fontId="30" fillId="0" borderId="20" xfId="61" applyNumberFormat="1" applyFont="1" applyFill="1" applyBorder="1" applyAlignment="1">
      <alignment horizontal="center" vertical="top"/>
      <protection/>
    </xf>
    <xf numFmtId="193" fontId="30" fillId="0" borderId="25" xfId="61" applyNumberFormat="1" applyFont="1" applyFill="1" applyBorder="1" applyAlignment="1">
      <alignment horizontal="center" vertical="top"/>
      <protection/>
    </xf>
    <xf numFmtId="0" fontId="30" fillId="0" borderId="20" xfId="61" applyFont="1" applyFill="1" applyBorder="1" applyAlignment="1">
      <alignment horizontal="center" vertical="top"/>
      <protection/>
    </xf>
    <xf numFmtId="193" fontId="30" fillId="0" borderId="26" xfId="61" applyNumberFormat="1" applyFont="1" applyFill="1" applyBorder="1" applyAlignment="1">
      <alignment horizontal="center" vertical="top"/>
      <protection/>
    </xf>
    <xf numFmtId="0" fontId="30" fillId="0" borderId="22" xfId="61" applyFont="1" applyFill="1" applyBorder="1" applyAlignment="1">
      <alignment horizontal="center" vertical="top"/>
      <protection/>
    </xf>
    <xf numFmtId="0" fontId="30" fillId="0" borderId="23" xfId="61" applyNumberFormat="1" applyFont="1" applyFill="1" applyBorder="1" applyAlignment="1">
      <alignment horizontal="center" vertical="top"/>
      <protection/>
    </xf>
    <xf numFmtId="193" fontId="30" fillId="0" borderId="14" xfId="61" applyNumberFormat="1" applyFont="1" applyFill="1" applyBorder="1" applyAlignment="1">
      <alignment horizontal="center" vertical="top"/>
      <protection/>
    </xf>
    <xf numFmtId="193" fontId="30" fillId="0" borderId="22" xfId="61" applyNumberFormat="1" applyFont="1" applyFill="1" applyBorder="1" applyAlignment="1">
      <alignment horizontal="center" vertical="top"/>
      <protection/>
    </xf>
    <xf numFmtId="0" fontId="30" fillId="0" borderId="0" xfId="61" applyFont="1" applyFill="1" applyAlignment="1">
      <alignment horizontal="center"/>
      <protection/>
    </xf>
    <xf numFmtId="0" fontId="30" fillId="0" borderId="0" xfId="61" applyFont="1" applyFill="1" applyAlignment="1">
      <alignment/>
      <protection/>
    </xf>
    <xf numFmtId="0" fontId="30" fillId="0" borderId="0" xfId="61" applyFont="1" applyFill="1" applyBorder="1" applyAlignment="1">
      <alignment horizontal="left" vertical="center"/>
      <protection/>
    </xf>
    <xf numFmtId="0" fontId="30" fillId="0" borderId="0" xfId="61" applyFont="1" applyFill="1" applyBorder="1" applyAlignment="1">
      <alignment horizontal="center" vertical="center"/>
      <protection/>
    </xf>
    <xf numFmtId="0" fontId="23" fillId="0" borderId="13" xfId="62" applyFont="1" applyFill="1" applyBorder="1" applyAlignment="1" applyProtection="1">
      <alignment horizontal="center"/>
      <protection/>
    </xf>
    <xf numFmtId="0" fontId="21" fillId="0" borderId="13" xfId="62" applyFont="1" applyFill="1" applyBorder="1" applyAlignment="1" applyProtection="1">
      <alignment horizontal="center"/>
      <protection/>
    </xf>
    <xf numFmtId="0" fontId="23" fillId="0" borderId="26" xfId="62" applyFont="1" applyFill="1" applyBorder="1" applyAlignment="1" applyProtection="1">
      <alignment horizontal="center"/>
      <protection/>
    </xf>
    <xf numFmtId="0" fontId="21" fillId="0" borderId="26" xfId="62" applyFont="1" applyFill="1" applyBorder="1" applyAlignment="1" applyProtection="1">
      <alignment horizontal="center"/>
      <protection/>
    </xf>
    <xf numFmtId="0" fontId="23" fillId="0" borderId="14" xfId="62" applyFont="1" applyFill="1" applyBorder="1" applyAlignment="1" applyProtection="1">
      <alignment horizontal="center"/>
      <protection/>
    </xf>
    <xf numFmtId="0" fontId="21" fillId="0" borderId="14" xfId="62" applyFont="1" applyFill="1" applyBorder="1" applyAlignment="1" applyProtection="1">
      <alignment horizontal="center"/>
      <protection/>
    </xf>
    <xf numFmtId="0" fontId="23" fillId="0" borderId="17" xfId="62" applyFont="1" applyFill="1" applyBorder="1" applyAlignment="1" applyProtection="1">
      <alignment horizontal="center"/>
      <protection/>
    </xf>
    <xf numFmtId="0" fontId="23" fillId="0" borderId="17" xfId="62" applyFont="1" applyFill="1" applyBorder="1" applyAlignment="1" applyProtection="1">
      <alignment horizontal="left"/>
      <protection/>
    </xf>
    <xf numFmtId="0" fontId="23" fillId="0" borderId="15" xfId="62" applyFont="1" applyFill="1" applyBorder="1" applyAlignment="1" applyProtection="1">
      <alignment horizontal="center"/>
      <protection/>
    </xf>
    <xf numFmtId="0" fontId="23" fillId="0" borderId="15" xfId="62" applyNumberFormat="1" applyFont="1" applyFill="1" applyBorder="1" applyAlignment="1" applyProtection="1">
      <alignment horizontal="left"/>
      <protection/>
    </xf>
    <xf numFmtId="10" fontId="23" fillId="0" borderId="16" xfId="62" applyNumberFormat="1" applyFont="1" applyFill="1" applyBorder="1" applyAlignment="1" applyProtection="1">
      <alignment horizontal="center"/>
      <protection/>
    </xf>
    <xf numFmtId="0" fontId="21" fillId="0" borderId="14" xfId="62" applyFont="1" applyFill="1" applyBorder="1" applyAlignment="1" applyProtection="1">
      <alignment horizontal="right"/>
      <protection/>
    </xf>
    <xf numFmtId="195" fontId="21" fillId="0" borderId="0" xfId="62" applyNumberFormat="1" applyFont="1" applyProtection="1">
      <alignment/>
      <protection/>
    </xf>
    <xf numFmtId="0" fontId="21" fillId="0" borderId="13" xfId="62" applyFont="1" applyFill="1" applyBorder="1" applyAlignment="1" applyProtection="1">
      <alignment horizontal="right"/>
      <protection/>
    </xf>
    <xf numFmtId="0" fontId="21" fillId="0" borderId="26" xfId="62" applyFont="1" applyFill="1" applyBorder="1" applyAlignment="1" applyProtection="1">
      <alignment horizontal="right"/>
      <protection/>
    </xf>
    <xf numFmtId="0" fontId="23" fillId="0" borderId="11" xfId="62" applyFont="1" applyFill="1" applyBorder="1" applyAlignment="1" applyProtection="1">
      <alignment horizontal="center"/>
      <protection/>
    </xf>
    <xf numFmtId="0" fontId="21" fillId="0" borderId="11" xfId="62" applyFont="1" applyFill="1" applyBorder="1" applyAlignment="1" applyProtection="1">
      <alignment horizontal="right"/>
      <protection/>
    </xf>
    <xf numFmtId="189" fontId="21" fillId="0" borderId="0" xfId="62" applyNumberFormat="1" applyFont="1" applyProtection="1">
      <alignment/>
      <protection/>
    </xf>
    <xf numFmtId="0" fontId="21" fillId="0" borderId="16" xfId="62" applyFont="1" applyFill="1" applyBorder="1" applyAlignment="1" applyProtection="1">
      <alignment horizontal="left" wrapText="1"/>
      <protection hidden="1"/>
    </xf>
    <xf numFmtId="0" fontId="21" fillId="0" borderId="0" xfId="62" applyFont="1" applyFill="1">
      <alignment/>
      <protection/>
    </xf>
    <xf numFmtId="0" fontId="29" fillId="0" borderId="0" xfId="0" applyFont="1" applyFill="1" applyAlignment="1">
      <alignment vertical="top" wrapText="1"/>
    </xf>
    <xf numFmtId="0" fontId="21" fillId="0" borderId="0" xfId="0" applyFont="1" applyFill="1" applyAlignment="1">
      <alignment vertical="top" wrapText="1"/>
    </xf>
    <xf numFmtId="0" fontId="23" fillId="0" borderId="11" xfId="0" applyFont="1" applyFill="1" applyBorder="1" applyAlignment="1">
      <alignment horizontal="center" vertical="center"/>
    </xf>
    <xf numFmtId="40" fontId="23" fillId="0" borderId="11" xfId="41" applyNumberFormat="1" applyFont="1" applyFill="1" applyBorder="1" applyAlignment="1">
      <alignment vertical="center"/>
      <protection/>
    </xf>
    <xf numFmtId="43" fontId="21" fillId="0" borderId="11" xfId="35" applyFont="1" applyFill="1" applyBorder="1" applyAlignment="1">
      <alignment vertical="top"/>
    </xf>
    <xf numFmtId="40" fontId="21" fillId="0" borderId="11" xfId="35" applyNumberFormat="1" applyFont="1" applyFill="1" applyBorder="1" applyAlignment="1">
      <alignment horizontal="center" vertical="top"/>
    </xf>
    <xf numFmtId="40" fontId="21" fillId="0" borderId="11" xfId="37" applyNumberFormat="1" applyFont="1" applyFill="1" applyBorder="1" applyAlignment="1">
      <alignment horizontal="right" vertical="top"/>
    </xf>
    <xf numFmtId="40" fontId="21" fillId="0" borderId="11" xfId="35" applyNumberFormat="1" applyFont="1" applyFill="1" applyBorder="1" applyAlignment="1">
      <alignment horizontal="right" vertical="top"/>
    </xf>
    <xf numFmtId="40" fontId="21" fillId="0" borderId="11" xfId="35" applyNumberFormat="1" applyFont="1" applyFill="1" applyBorder="1" applyAlignment="1">
      <alignment vertical="top" wrapText="1"/>
    </xf>
    <xf numFmtId="40" fontId="21" fillId="0" borderId="11" xfId="35" applyNumberFormat="1" applyFont="1" applyFill="1" applyBorder="1" applyAlignment="1">
      <alignment vertical="top"/>
    </xf>
    <xf numFmtId="38" fontId="21" fillId="0" borderId="11" xfId="35" applyNumberFormat="1" applyFont="1" applyFill="1" applyBorder="1" applyAlignment="1">
      <alignment horizontal="center" vertical="top"/>
    </xf>
    <xf numFmtId="188" fontId="21" fillId="0" borderId="11" xfId="37" applyNumberFormat="1" applyFont="1" applyFill="1" applyBorder="1" applyAlignment="1">
      <alignment horizontal="right" vertical="top"/>
    </xf>
    <xf numFmtId="188" fontId="21" fillId="0" borderId="11" xfId="35" applyNumberFormat="1" applyFont="1" applyFill="1" applyBorder="1" applyAlignment="1">
      <alignment horizontal="right" vertical="top"/>
    </xf>
    <xf numFmtId="40" fontId="21" fillId="0" borderId="11" xfId="41" applyNumberFormat="1" applyFont="1" applyFill="1" applyBorder="1" applyAlignment="1">
      <alignment vertical="center"/>
      <protection/>
    </xf>
    <xf numFmtId="188" fontId="21" fillId="0" borderId="11" xfId="38" applyNumberFormat="1" applyFont="1" applyFill="1" applyBorder="1" applyAlignment="1">
      <alignment horizontal="right" vertical="center"/>
    </xf>
    <xf numFmtId="43" fontId="21" fillId="0" borderId="11" xfId="35" applyFont="1" applyFill="1" applyBorder="1" applyAlignment="1">
      <alignment vertical="center"/>
    </xf>
    <xf numFmtId="38" fontId="21" fillId="0" borderId="11" xfId="35" applyNumberFormat="1" applyFont="1" applyFill="1" applyBorder="1" applyAlignment="1">
      <alignment horizontal="center" vertical="center"/>
    </xf>
    <xf numFmtId="188" fontId="21" fillId="0" borderId="11" xfId="37" applyNumberFormat="1" applyFont="1" applyFill="1" applyBorder="1" applyAlignment="1">
      <alignment horizontal="right" vertical="center"/>
    </xf>
    <xf numFmtId="188" fontId="21" fillId="0" borderId="11" xfId="35" applyNumberFormat="1" applyFont="1" applyFill="1" applyBorder="1" applyAlignment="1">
      <alignment horizontal="right" vertical="center"/>
    </xf>
    <xf numFmtId="0" fontId="21" fillId="0" borderId="11" xfId="0" applyFont="1" applyFill="1" applyBorder="1" applyAlignment="1">
      <alignment horizontal="center" vertical="center"/>
    </xf>
    <xf numFmtId="40" fontId="23" fillId="0" borderId="11" xfId="37" applyNumberFormat="1" applyFont="1" applyFill="1" applyBorder="1" applyAlignment="1">
      <alignment horizontal="right" vertical="top"/>
    </xf>
    <xf numFmtId="40" fontId="23" fillId="0" borderId="16" xfId="41" applyNumberFormat="1" applyFont="1" applyFill="1" applyBorder="1" applyAlignment="1">
      <alignment vertical="center"/>
      <protection/>
    </xf>
    <xf numFmtId="188" fontId="21" fillId="0" borderId="11" xfId="38" applyNumberFormat="1" applyFont="1" applyFill="1" applyBorder="1" applyAlignment="1">
      <alignment horizontal="right" vertical="top"/>
    </xf>
    <xf numFmtId="188" fontId="23" fillId="0" borderId="11" xfId="37" applyNumberFormat="1" applyFont="1" applyFill="1" applyBorder="1" applyAlignment="1">
      <alignment horizontal="right" vertical="top"/>
    </xf>
    <xf numFmtId="43" fontId="21" fillId="0" borderId="11" xfId="49" applyFont="1" applyFill="1" applyBorder="1" applyAlignment="1">
      <alignment horizontal="right"/>
    </xf>
    <xf numFmtId="0" fontId="21" fillId="0" borderId="11" xfId="62" applyFont="1" applyFill="1" applyBorder="1" applyAlignment="1">
      <alignment horizontal="center"/>
      <protection/>
    </xf>
    <xf numFmtId="43" fontId="23" fillId="0" borderId="11" xfId="49" applyFont="1" applyFill="1" applyBorder="1" applyAlignment="1">
      <alignment horizontal="right"/>
    </xf>
    <xf numFmtId="0" fontId="23" fillId="0" borderId="11" xfId="62" applyFont="1" applyFill="1" applyBorder="1" applyAlignment="1">
      <alignment horizontal="center"/>
      <protection/>
    </xf>
    <xf numFmtId="40" fontId="21" fillId="0" borderId="11" xfId="41" applyNumberFormat="1" applyFont="1" applyFill="1" applyBorder="1" applyAlignment="1">
      <alignment vertical="center" wrapText="1"/>
      <protection/>
    </xf>
    <xf numFmtId="40" fontId="21" fillId="0" borderId="16" xfId="41" applyNumberFormat="1" applyFont="1" applyFill="1" applyBorder="1" applyAlignment="1">
      <alignment vertical="center" wrapText="1"/>
      <protection/>
    </xf>
    <xf numFmtId="40" fontId="23" fillId="0" borderId="11" xfId="41" applyNumberFormat="1" applyFont="1" applyFill="1" applyBorder="1" applyAlignment="1">
      <alignment horizontal="center" vertical="center"/>
      <protection/>
    </xf>
    <xf numFmtId="40" fontId="23" fillId="0" borderId="16" xfId="41" applyNumberFormat="1" applyFont="1" applyFill="1" applyBorder="1" applyAlignment="1">
      <alignment horizontal="center" vertical="center"/>
      <protection/>
    </xf>
    <xf numFmtId="0" fontId="21" fillId="0" borderId="11" xfId="62" applyFont="1" applyFill="1" applyBorder="1" applyAlignment="1">
      <alignment horizontal="center" vertical="center"/>
      <protection/>
    </xf>
    <xf numFmtId="0" fontId="21" fillId="0" borderId="0" xfId="62" applyFont="1" applyAlignment="1">
      <alignment horizontal="center" vertical="center"/>
      <protection/>
    </xf>
    <xf numFmtId="2" fontId="21" fillId="0" borderId="11" xfId="0" applyNumberFormat="1" applyFont="1" applyFill="1" applyBorder="1" applyAlignment="1">
      <alignment horizontal="center" vertical="center"/>
    </xf>
    <xf numFmtId="4" fontId="21" fillId="0" borderId="0" xfId="62" applyNumberFormat="1" applyFont="1" applyProtection="1">
      <alignment/>
      <protection/>
    </xf>
    <xf numFmtId="0" fontId="21" fillId="0" borderId="11" xfId="62" applyFont="1" applyFill="1" applyBorder="1">
      <alignment/>
      <protection/>
    </xf>
    <xf numFmtId="0" fontId="20" fillId="0" borderId="0" xfId="62" applyFont="1" applyFill="1" applyBorder="1" applyAlignment="1" applyProtection="1">
      <alignment horizontal="center"/>
      <protection/>
    </xf>
    <xf numFmtId="189" fontId="21" fillId="0" borderId="0" xfId="62" applyNumberFormat="1" applyFont="1">
      <alignment/>
      <protection/>
    </xf>
    <xf numFmtId="3" fontId="21" fillId="0" borderId="0" xfId="62" applyNumberFormat="1" applyFont="1">
      <alignment/>
      <protection/>
    </xf>
    <xf numFmtId="40" fontId="21" fillId="0" borderId="17" xfId="62" applyNumberFormat="1" applyFont="1" applyFill="1" applyBorder="1" applyAlignment="1" applyProtection="1">
      <alignment horizontal="left"/>
      <protection hidden="1"/>
    </xf>
    <xf numFmtId="43" fontId="21" fillId="0" borderId="11" xfId="52" applyFont="1" applyBorder="1" applyAlignment="1">
      <alignment horizontal="right" vertical="top" wrapText="1"/>
    </xf>
    <xf numFmtId="3" fontId="21" fillId="0" borderId="11" xfId="0" applyNumberFormat="1" applyFont="1" applyBorder="1" applyAlignment="1">
      <alignment horizontal="center" vertical="top" wrapText="1"/>
    </xf>
    <xf numFmtId="0" fontId="21" fillId="0" borderId="11" xfId="0" applyFont="1" applyBorder="1" applyAlignment="1">
      <alignment horizontal="left" vertical="top" wrapText="1"/>
    </xf>
    <xf numFmtId="0" fontId="21" fillId="0" borderId="11" xfId="0" applyFont="1" applyFill="1" applyBorder="1" applyAlignment="1">
      <alignment horizontal="right" vertical="center"/>
    </xf>
    <xf numFmtId="2" fontId="21" fillId="0" borderId="11" xfId="0" applyNumberFormat="1" applyFont="1" applyBorder="1" applyAlignment="1">
      <alignment horizontal="right" vertical="top" wrapText="1"/>
    </xf>
    <xf numFmtId="0" fontId="21" fillId="0" borderId="11" xfId="0" applyFont="1" applyFill="1" applyBorder="1" applyAlignment="1">
      <alignment horizontal="right" vertical="top"/>
    </xf>
    <xf numFmtId="40" fontId="21" fillId="0" borderId="11" xfId="35" applyNumberFormat="1" applyFont="1" applyFill="1" applyBorder="1" applyAlignment="1">
      <alignment horizontal="center" vertical="center"/>
    </xf>
    <xf numFmtId="40" fontId="21" fillId="0" borderId="11" xfId="35" applyNumberFormat="1" applyFont="1" applyFill="1" applyBorder="1" applyAlignment="1">
      <alignment vertical="center"/>
    </xf>
    <xf numFmtId="43" fontId="21" fillId="0" borderId="11" xfId="52" applyFont="1" applyFill="1" applyBorder="1" applyAlignment="1">
      <alignment vertical="center"/>
    </xf>
    <xf numFmtId="43" fontId="21" fillId="0" borderId="11" xfId="49" applyFont="1" applyFill="1" applyBorder="1" applyAlignment="1">
      <alignment horizontal="right" vertical="center" wrapText="1"/>
    </xf>
    <xf numFmtId="3" fontId="21" fillId="0" borderId="11" xfId="0" applyNumberFormat="1" applyFont="1" applyFill="1" applyBorder="1" applyAlignment="1">
      <alignment horizontal="center" vertical="center" wrapText="1"/>
    </xf>
    <xf numFmtId="43" fontId="21" fillId="0" borderId="11" xfId="49" applyFont="1" applyBorder="1" applyAlignment="1">
      <alignment horizontal="right" vertical="center" wrapText="1"/>
    </xf>
    <xf numFmtId="43" fontId="21" fillId="0" borderId="11" xfId="48" applyFont="1" applyFill="1" applyBorder="1" applyAlignment="1">
      <alignment horizontal="right" vertical="center" wrapText="1"/>
    </xf>
    <xf numFmtId="43" fontId="21" fillId="0" borderId="11" xfId="48" applyFont="1" applyBorder="1" applyAlignment="1">
      <alignment horizontal="right" vertical="center" wrapText="1"/>
    </xf>
    <xf numFmtId="3" fontId="21" fillId="0" borderId="11" xfId="0" applyNumberFormat="1" applyFont="1" applyBorder="1" applyAlignment="1">
      <alignment horizontal="center" vertical="center" wrapText="1"/>
    </xf>
    <xf numFmtId="0" fontId="21" fillId="0" borderId="11" xfId="62" applyFont="1" applyFill="1" applyBorder="1" applyAlignment="1">
      <alignment horizontal="right" vertical="center"/>
      <protection/>
    </xf>
    <xf numFmtId="0" fontId="21" fillId="0" borderId="11" xfId="62" applyFont="1" applyFill="1" applyBorder="1" applyAlignment="1">
      <alignment horizontal="right" vertical="top"/>
      <protection/>
    </xf>
    <xf numFmtId="2" fontId="21" fillId="0" borderId="11" xfId="0" applyNumberFormat="1" applyFont="1" applyBorder="1" applyAlignment="1">
      <alignment horizontal="right" vertical="center" wrapText="1"/>
    </xf>
    <xf numFmtId="0" fontId="21" fillId="0" borderId="11" xfId="0" applyFont="1" applyFill="1" applyBorder="1" applyAlignment="1">
      <alignment horizontal="left" vertical="center" wrapText="1"/>
    </xf>
    <xf numFmtId="43" fontId="21" fillId="0" borderId="0" xfId="52" applyFont="1" applyAlignment="1" applyProtection="1">
      <alignment/>
      <protection/>
    </xf>
    <xf numFmtId="0" fontId="23" fillId="0" borderId="11" xfId="0" applyFont="1" applyBorder="1" applyAlignment="1">
      <alignment horizontal="center" vertical="top" wrapText="1"/>
    </xf>
    <xf numFmtId="0" fontId="23" fillId="0" borderId="11" xfId="0" applyFont="1" applyBorder="1" applyAlignment="1">
      <alignment vertical="top" wrapText="1"/>
    </xf>
    <xf numFmtId="4" fontId="23" fillId="0" borderId="11" xfId="0" applyNumberFormat="1" applyFont="1" applyBorder="1" applyAlignment="1">
      <alignment horizontal="right" vertical="top" wrapText="1"/>
    </xf>
    <xf numFmtId="187" fontId="23" fillId="0" borderId="11" xfId="0" applyNumberFormat="1" applyFont="1" applyBorder="1" applyAlignment="1">
      <alignment horizontal="right" vertical="top" wrapText="1"/>
    </xf>
    <xf numFmtId="43" fontId="21" fillId="0" borderId="11" xfId="52" applyFont="1" applyFill="1" applyBorder="1" applyAlignment="1">
      <alignment horizontal="right"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11" xfId="0" applyFont="1" applyBorder="1" applyAlignment="1">
      <alignment vertical="top" wrapText="1"/>
    </xf>
    <xf numFmtId="43" fontId="21" fillId="0" borderId="11" xfId="49" applyFont="1" applyFill="1" applyBorder="1" applyAlignment="1">
      <alignment horizontal="left" vertical="top" wrapText="1"/>
    </xf>
    <xf numFmtId="43" fontId="21" fillId="0" borderId="11" xfId="34" applyFont="1" applyFill="1" applyBorder="1" applyAlignment="1">
      <alignment horizontal="right" vertical="top" wrapText="1"/>
    </xf>
    <xf numFmtId="0" fontId="21" fillId="0" borderId="11" xfId="60" applyFont="1" applyBorder="1" applyAlignment="1">
      <alignment horizontal="left" vertical="center"/>
      <protection/>
    </xf>
    <xf numFmtId="0" fontId="21" fillId="0" borderId="11" xfId="0" applyFont="1" applyBorder="1" applyAlignment="1">
      <alignment/>
    </xf>
    <xf numFmtId="0" fontId="21" fillId="25" borderId="11" xfId="0" applyFont="1" applyFill="1" applyBorder="1" applyAlignment="1">
      <alignment horizontal="center" vertical="top" wrapText="1"/>
    </xf>
    <xf numFmtId="0" fontId="23" fillId="25" borderId="11" xfId="0" applyFont="1" applyFill="1" applyBorder="1" applyAlignment="1">
      <alignment horizontal="center" vertical="top" wrapText="1"/>
    </xf>
    <xf numFmtId="43" fontId="21" fillId="25" borderId="11" xfId="52" applyFont="1" applyFill="1" applyBorder="1" applyAlignment="1">
      <alignment horizontal="right" vertical="top" wrapText="1"/>
    </xf>
    <xf numFmtId="3" fontId="21" fillId="25" borderId="11" xfId="0" applyNumberFormat="1" applyFont="1" applyFill="1" applyBorder="1" applyAlignment="1">
      <alignment horizontal="center" vertical="top" wrapText="1"/>
    </xf>
    <xf numFmtId="43" fontId="23" fillId="25" borderId="11" xfId="52" applyFont="1" applyFill="1" applyBorder="1" applyAlignment="1">
      <alignment horizontal="right" vertical="top" wrapText="1"/>
    </xf>
    <xf numFmtId="43" fontId="21" fillId="0" borderId="11" xfId="49" applyFont="1" applyFill="1" applyBorder="1" applyAlignment="1">
      <alignment horizontal="left" vertical="center" wrapText="1"/>
    </xf>
    <xf numFmtId="43" fontId="21" fillId="0" borderId="11" xfId="34" applyFont="1" applyFill="1" applyBorder="1" applyAlignment="1">
      <alignment horizontal="right" vertical="center" wrapText="1"/>
    </xf>
    <xf numFmtId="43" fontId="21" fillId="0" borderId="11" xfId="34" applyFont="1" applyBorder="1" applyAlignment="1">
      <alignment horizontal="right" vertical="center" wrapText="1"/>
    </xf>
    <xf numFmtId="0" fontId="21" fillId="0" borderId="11" xfId="60" applyFont="1" applyBorder="1" applyAlignment="1">
      <alignment horizontal="left" vertical="center" wrapText="1"/>
      <protection/>
    </xf>
    <xf numFmtId="0" fontId="21" fillId="0" borderId="0" xfId="0" applyFont="1" applyAlignment="1">
      <alignment/>
    </xf>
    <xf numFmtId="0" fontId="21" fillId="0" borderId="0" xfId="0" applyFont="1" applyAlignment="1">
      <alignment wrapText="1"/>
    </xf>
    <xf numFmtId="43" fontId="21" fillId="0" borderId="11" xfId="52" applyFont="1" applyBorder="1" applyAlignment="1">
      <alignment horizontal="right" vertical="center" wrapText="1"/>
    </xf>
    <xf numFmtId="4" fontId="21" fillId="0" borderId="11" xfId="0" applyNumberFormat="1" applyFont="1" applyBorder="1" applyAlignment="1">
      <alignment horizontal="right" vertical="center" wrapText="1"/>
    </xf>
    <xf numFmtId="43" fontId="21" fillId="0" borderId="0" xfId="62" applyNumberFormat="1" applyFont="1" applyProtection="1">
      <alignment/>
      <protection/>
    </xf>
    <xf numFmtId="2" fontId="21" fillId="0" borderId="11" xfId="62" applyNumberFormat="1" applyFont="1" applyFill="1" applyBorder="1" applyAlignment="1">
      <alignment horizontal="right" vertical="center"/>
      <protection/>
    </xf>
    <xf numFmtId="190" fontId="21" fillId="0" borderId="11" xfId="0" applyNumberFormat="1" applyFont="1" applyBorder="1" applyAlignment="1">
      <alignment vertical="top" wrapText="1"/>
    </xf>
    <xf numFmtId="2" fontId="21" fillId="0" borderId="11" xfId="0" applyNumberFormat="1" applyFont="1" applyBorder="1" applyAlignment="1">
      <alignment vertical="top" wrapText="1"/>
    </xf>
    <xf numFmtId="0" fontId="23" fillId="0" borderId="0" xfId="0" applyFont="1" applyAlignment="1">
      <alignment horizontal="right"/>
    </xf>
    <xf numFmtId="40" fontId="21" fillId="0" borderId="17" xfId="62" applyNumberFormat="1" applyFont="1" applyFill="1" applyBorder="1" applyAlignment="1" applyProtection="1">
      <alignment horizontal="left" vertical="center" wrapText="1"/>
      <protection hidden="1"/>
    </xf>
    <xf numFmtId="0" fontId="20" fillId="0" borderId="0" xfId="63" applyFont="1" applyFill="1" applyAlignment="1">
      <alignment horizontal="center"/>
      <protection/>
    </xf>
    <xf numFmtId="0" fontId="26" fillId="0" borderId="0" xfId="63" applyFont="1" applyFill="1" applyAlignment="1" applyProtection="1">
      <alignment horizontal="center"/>
      <protection locked="0"/>
    </xf>
    <xf numFmtId="0" fontId="24" fillId="0" borderId="0" xfId="63" applyFont="1" applyFill="1" applyAlignment="1">
      <alignment horizontal="center"/>
      <protection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0" fillId="0" borderId="22" xfId="62" applyFont="1" applyFill="1" applyBorder="1" applyAlignment="1" applyProtection="1">
      <alignment horizontal="center"/>
      <protection/>
    </xf>
    <xf numFmtId="0" fontId="20" fillId="0" borderId="23" xfId="62" applyFont="1" applyFill="1" applyBorder="1" applyAlignment="1" applyProtection="1">
      <alignment horizontal="center"/>
      <protection/>
    </xf>
    <xf numFmtId="0" fontId="20" fillId="0" borderId="24" xfId="62" applyFont="1" applyFill="1" applyBorder="1" applyAlignment="1" applyProtection="1">
      <alignment horizontal="center"/>
      <protection/>
    </xf>
    <xf numFmtId="0" fontId="23" fillId="0" borderId="22" xfId="62" applyFont="1" applyFill="1" applyBorder="1" applyAlignment="1" applyProtection="1">
      <alignment horizontal="left"/>
      <protection/>
    </xf>
    <xf numFmtId="0" fontId="23" fillId="0" borderId="23" xfId="62" applyFont="1" applyFill="1" applyBorder="1" applyAlignment="1" applyProtection="1">
      <alignment horizontal="left"/>
      <protection/>
    </xf>
    <xf numFmtId="3" fontId="23" fillId="0" borderId="27" xfId="62" applyNumberFormat="1" applyFont="1" applyFill="1" applyBorder="1" applyAlignment="1" applyProtection="1">
      <alignment horizontal="center"/>
      <protection/>
    </xf>
    <xf numFmtId="3" fontId="23" fillId="0" borderId="28" xfId="62" applyNumberFormat="1" applyFont="1" applyFill="1" applyBorder="1" applyAlignment="1" applyProtection="1">
      <alignment horizontal="center"/>
      <protection/>
    </xf>
    <xf numFmtId="3" fontId="23" fillId="0" borderId="29" xfId="62" applyNumberFormat="1" applyFont="1" applyFill="1" applyBorder="1" applyAlignment="1" applyProtection="1">
      <alignment horizontal="center"/>
      <protection/>
    </xf>
    <xf numFmtId="0" fontId="23" fillId="0" borderId="24" xfId="62" applyFont="1" applyFill="1" applyBorder="1" applyAlignment="1" applyProtection="1">
      <alignment horizontal="left"/>
      <protection/>
    </xf>
    <xf numFmtId="0" fontId="23" fillId="0" borderId="17" xfId="62" applyFont="1" applyFill="1" applyBorder="1" applyAlignment="1" applyProtection="1">
      <alignment horizontal="left"/>
      <protection/>
    </xf>
    <xf numFmtId="0" fontId="21" fillId="0" borderId="15" xfId="62" applyFont="1" applyFill="1" applyBorder="1">
      <alignment/>
      <protection/>
    </xf>
    <xf numFmtId="0" fontId="21" fillId="0" borderId="16" xfId="62" applyFont="1" applyFill="1" applyBorder="1">
      <alignment/>
      <protection/>
    </xf>
    <xf numFmtId="3" fontId="23" fillId="0" borderId="30" xfId="62" applyNumberFormat="1" applyFont="1" applyFill="1" applyBorder="1" applyAlignment="1" applyProtection="1">
      <alignment horizontal="center"/>
      <protection/>
    </xf>
    <xf numFmtId="0" fontId="21" fillId="0" borderId="31" xfId="62" applyFont="1" applyFill="1" applyBorder="1">
      <alignment/>
      <protection/>
    </xf>
    <xf numFmtId="0" fontId="21" fillId="0" borderId="32" xfId="62" applyFont="1" applyFill="1" applyBorder="1">
      <alignment/>
      <protection/>
    </xf>
    <xf numFmtId="0" fontId="21" fillId="0" borderId="20" xfId="62" applyFont="1" applyFill="1" applyBorder="1" applyAlignment="1" applyProtection="1">
      <alignment horizontal="left"/>
      <protection/>
    </xf>
    <xf numFmtId="0" fontId="21" fillId="0" borderId="0" xfId="62" applyFont="1" applyFill="1" applyBorder="1" applyAlignment="1" applyProtection="1">
      <alignment horizontal="left"/>
      <protection/>
    </xf>
    <xf numFmtId="0" fontId="21" fillId="0" borderId="21" xfId="62" applyFont="1" applyFill="1" applyBorder="1" applyAlignment="1" applyProtection="1">
      <alignment horizontal="left"/>
      <protection/>
    </xf>
    <xf numFmtId="3" fontId="21" fillId="0" borderId="20" xfId="62" applyNumberFormat="1" applyFont="1" applyFill="1" applyBorder="1" applyAlignment="1" applyProtection="1">
      <alignment horizontal="center"/>
      <protection/>
    </xf>
    <xf numFmtId="3" fontId="21" fillId="0" borderId="0" xfId="62" applyNumberFormat="1" applyFont="1" applyFill="1" applyBorder="1" applyAlignment="1" applyProtection="1">
      <alignment horizontal="center"/>
      <protection/>
    </xf>
    <xf numFmtId="3" fontId="21" fillId="0" borderId="21" xfId="62" applyNumberFormat="1" applyFont="1" applyFill="1" applyBorder="1" applyAlignment="1" applyProtection="1">
      <alignment horizontal="center"/>
      <protection/>
    </xf>
    <xf numFmtId="3" fontId="23" fillId="0" borderId="31" xfId="62" applyNumberFormat="1" applyFont="1" applyFill="1" applyBorder="1" applyAlignment="1" applyProtection="1">
      <alignment horizontal="center"/>
      <protection/>
    </xf>
    <xf numFmtId="3" fontId="23" fillId="0" borderId="32" xfId="62" applyNumberFormat="1" applyFont="1" applyFill="1" applyBorder="1" applyAlignment="1" applyProtection="1">
      <alignment horizontal="center"/>
      <protection/>
    </xf>
    <xf numFmtId="0" fontId="23" fillId="0" borderId="25" xfId="62" applyFont="1" applyFill="1" applyBorder="1" applyAlignment="1" applyProtection="1">
      <alignment horizontal="left"/>
      <protection/>
    </xf>
    <xf numFmtId="0" fontId="23" fillId="0" borderId="18" xfId="62" applyFont="1" applyFill="1" applyBorder="1" applyAlignment="1" applyProtection="1">
      <alignment horizontal="left"/>
      <protection/>
    </xf>
    <xf numFmtId="0" fontId="23" fillId="0" borderId="19" xfId="62" applyFont="1" applyFill="1" applyBorder="1" applyAlignment="1" applyProtection="1">
      <alignment horizontal="left"/>
      <protection/>
    </xf>
    <xf numFmtId="0" fontId="20" fillId="0" borderId="0" xfId="62" applyFont="1" applyAlignment="1" applyProtection="1">
      <alignment horizontal="center"/>
      <protection/>
    </xf>
    <xf numFmtId="0" fontId="22" fillId="0" borderId="0" xfId="62" applyFont="1" applyBorder="1" applyAlignment="1" applyProtection="1">
      <alignment horizontal="center"/>
      <protection/>
    </xf>
    <xf numFmtId="0" fontId="23" fillId="0" borderId="25" xfId="62" applyFont="1" applyFill="1" applyBorder="1" applyAlignment="1" applyProtection="1">
      <alignment horizontal="center"/>
      <protection/>
    </xf>
    <xf numFmtId="0" fontId="23" fillId="0" borderId="18" xfId="62" applyFont="1" applyFill="1" applyBorder="1" applyAlignment="1" applyProtection="1">
      <alignment horizontal="center"/>
      <protection/>
    </xf>
    <xf numFmtId="0" fontId="23" fillId="0" borderId="19" xfId="62" applyFont="1" applyFill="1" applyBorder="1" applyAlignment="1" applyProtection="1">
      <alignment horizontal="center"/>
      <protection/>
    </xf>
    <xf numFmtId="0" fontId="23" fillId="0" borderId="13" xfId="62" applyFont="1" applyFill="1" applyBorder="1" applyAlignment="1" applyProtection="1">
      <alignment horizontal="center"/>
      <protection/>
    </xf>
    <xf numFmtId="0" fontId="23" fillId="0" borderId="17" xfId="62" applyFont="1" applyFill="1" applyBorder="1" applyAlignment="1" applyProtection="1">
      <alignment horizontal="left"/>
      <protection hidden="1"/>
    </xf>
    <xf numFmtId="0" fontId="23" fillId="0" borderId="15" xfId="62" applyFont="1" applyFill="1" applyBorder="1" applyAlignment="1" applyProtection="1">
      <alignment horizontal="left"/>
      <protection hidden="1"/>
    </xf>
    <xf numFmtId="0" fontId="23" fillId="0" borderId="16" xfId="62" applyFont="1" applyFill="1" applyBorder="1" applyAlignment="1" applyProtection="1">
      <alignment horizontal="left"/>
      <protection hidden="1"/>
    </xf>
    <xf numFmtId="188" fontId="22" fillId="0" borderId="17" xfId="62" applyNumberFormat="1" applyFont="1" applyFill="1" applyBorder="1" applyAlignment="1" applyProtection="1">
      <alignment horizontal="center"/>
      <protection hidden="1"/>
    </xf>
    <xf numFmtId="188" fontId="22" fillId="0" borderId="16" xfId="62" applyNumberFormat="1" applyFont="1" applyFill="1" applyBorder="1" applyAlignment="1" applyProtection="1">
      <alignment horizontal="center"/>
      <protection hidden="1"/>
    </xf>
    <xf numFmtId="0" fontId="23" fillId="0" borderId="17" xfId="62" applyFont="1" applyFill="1" applyBorder="1" applyAlignment="1" applyProtection="1">
      <alignment horizontal="center"/>
      <protection hidden="1"/>
    </xf>
    <xf numFmtId="0" fontId="23" fillId="0" borderId="16" xfId="62" applyFont="1" applyFill="1" applyBorder="1" applyAlignment="1" applyProtection="1">
      <alignment horizontal="center"/>
      <protection hidden="1"/>
    </xf>
    <xf numFmtId="0" fontId="20" fillId="0" borderId="0" xfId="62" applyFont="1" applyAlignment="1" applyProtection="1">
      <alignment horizontal="center"/>
      <protection hidden="1"/>
    </xf>
    <xf numFmtId="0" fontId="22" fillId="0" borderId="0" xfId="62" applyFont="1" applyBorder="1" applyAlignment="1" applyProtection="1">
      <alignment horizontal="center"/>
      <protection hidden="1"/>
    </xf>
    <xf numFmtId="0" fontId="23" fillId="0" borderId="25" xfId="62" applyFont="1" applyFill="1" applyBorder="1" applyAlignment="1" applyProtection="1">
      <alignment horizontal="center"/>
      <protection hidden="1"/>
    </xf>
    <xf numFmtId="0" fontId="23" fillId="0" borderId="18" xfId="62" applyFont="1" applyFill="1" applyBorder="1" applyAlignment="1" applyProtection="1">
      <alignment horizontal="center"/>
      <protection hidden="1"/>
    </xf>
    <xf numFmtId="0" fontId="23" fillId="0" borderId="19" xfId="62" applyFont="1" applyFill="1" applyBorder="1" applyAlignment="1" applyProtection="1">
      <alignment horizontal="center"/>
      <protection hidden="1"/>
    </xf>
    <xf numFmtId="0" fontId="23" fillId="0" borderId="22" xfId="62" applyFont="1" applyFill="1" applyBorder="1" applyAlignment="1" applyProtection="1">
      <alignment horizontal="center"/>
      <protection hidden="1"/>
    </xf>
    <xf numFmtId="0" fontId="23" fillId="0" borderId="23" xfId="62" applyFont="1" applyFill="1" applyBorder="1" applyAlignment="1" applyProtection="1">
      <alignment horizontal="center"/>
      <protection hidden="1"/>
    </xf>
    <xf numFmtId="0" fontId="23" fillId="0" borderId="24" xfId="62" applyFont="1" applyFill="1" applyBorder="1" applyAlignment="1" applyProtection="1">
      <alignment horizontal="center"/>
      <protection hidden="1"/>
    </xf>
    <xf numFmtId="0" fontId="21" fillId="0" borderId="17" xfId="62" applyFont="1" applyFill="1" applyBorder="1" applyAlignment="1" applyProtection="1">
      <alignment horizontal="left"/>
      <protection hidden="1"/>
    </xf>
    <xf numFmtId="0" fontId="21" fillId="0" borderId="15" xfId="62" applyFont="1" applyFill="1" applyBorder="1" applyAlignment="1" applyProtection="1">
      <alignment horizontal="left"/>
      <protection hidden="1"/>
    </xf>
    <xf numFmtId="0" fontId="21" fillId="0" borderId="16" xfId="62" applyFont="1" applyFill="1" applyBorder="1" applyAlignment="1" applyProtection="1">
      <alignment horizontal="left"/>
      <protection hidden="1"/>
    </xf>
    <xf numFmtId="0" fontId="20" fillId="0" borderId="0" xfId="62" applyFont="1" applyAlignment="1">
      <alignment horizontal="center"/>
      <protection/>
    </xf>
    <xf numFmtId="0" fontId="22" fillId="0" borderId="0" xfId="62" applyFont="1" applyBorder="1" applyAlignment="1">
      <alignment horizontal="center"/>
      <protection/>
    </xf>
    <xf numFmtId="0" fontId="23" fillId="0" borderId="13" xfId="62" applyFont="1" applyFill="1" applyBorder="1" applyAlignment="1">
      <alignment horizontal="center" vertical="center"/>
      <protection/>
    </xf>
    <xf numFmtId="0" fontId="23" fillId="0" borderId="14" xfId="62" applyFont="1" applyFill="1" applyBorder="1" applyAlignment="1">
      <alignment horizontal="center" vertical="center"/>
      <protection/>
    </xf>
    <xf numFmtId="43" fontId="23" fillId="0" borderId="13" xfId="48" applyFont="1" applyFill="1" applyBorder="1" applyAlignment="1">
      <alignment horizontal="center" vertical="center"/>
    </xf>
    <xf numFmtId="43" fontId="23" fillId="0" borderId="14" xfId="48" applyFont="1" applyFill="1" applyBorder="1" applyAlignment="1">
      <alignment horizontal="center" vertical="center"/>
    </xf>
    <xf numFmtId="43" fontId="23" fillId="0" borderId="17" xfId="48" applyFont="1" applyFill="1" applyBorder="1" applyAlignment="1">
      <alignment horizontal="center"/>
    </xf>
    <xf numFmtId="43" fontId="23" fillId="0" borderId="16" xfId="48" applyFont="1" applyFill="1" applyBorder="1" applyAlignment="1">
      <alignment horizontal="center"/>
    </xf>
    <xf numFmtId="0" fontId="22" fillId="0" borderId="0" xfId="61" applyFont="1" applyFill="1" applyAlignment="1">
      <alignment horizontal="center"/>
      <protection/>
    </xf>
    <xf numFmtId="193" fontId="30" fillId="0" borderId="20" xfId="61" applyNumberFormat="1" applyFont="1" applyFill="1" applyBorder="1" applyAlignment="1">
      <alignment horizontal="center" vertical="top"/>
      <protection/>
    </xf>
    <xf numFmtId="193" fontId="30" fillId="0" borderId="21" xfId="61" applyNumberFormat="1" applyFont="1" applyFill="1" applyBorder="1" applyAlignment="1">
      <alignment horizontal="center" vertical="top"/>
      <protection/>
    </xf>
    <xf numFmtId="193" fontId="30" fillId="0" borderId="22" xfId="61" applyNumberFormat="1" applyFont="1" applyFill="1" applyBorder="1" applyAlignment="1">
      <alignment horizontal="center" vertical="top"/>
      <protection/>
    </xf>
    <xf numFmtId="193" fontId="30" fillId="0" borderId="24" xfId="61" applyNumberFormat="1" applyFont="1" applyFill="1" applyBorder="1" applyAlignment="1">
      <alignment horizontal="center" vertical="top"/>
      <protection/>
    </xf>
    <xf numFmtId="193" fontId="30" fillId="0" borderId="25" xfId="61" applyNumberFormat="1" applyFont="1" applyFill="1" applyBorder="1" applyAlignment="1">
      <alignment horizontal="center" vertical="top"/>
      <protection/>
    </xf>
    <xf numFmtId="193" fontId="30" fillId="0" borderId="19" xfId="61" applyNumberFormat="1" applyFont="1" applyFill="1" applyBorder="1" applyAlignment="1">
      <alignment horizontal="center" vertical="top"/>
      <protection/>
    </xf>
    <xf numFmtId="0" fontId="30" fillId="16" borderId="25" xfId="61" applyFont="1" applyFill="1" applyBorder="1" applyAlignment="1">
      <alignment horizontal="center" vertical="top"/>
      <protection/>
    </xf>
    <xf numFmtId="0" fontId="30" fillId="16" borderId="19" xfId="61" applyFont="1" applyFill="1" applyBorder="1" applyAlignment="1">
      <alignment horizontal="center" vertical="top"/>
      <protection/>
    </xf>
    <xf numFmtId="0" fontId="30" fillId="16" borderId="18" xfId="61" applyFont="1" applyFill="1" applyBorder="1" applyAlignment="1">
      <alignment horizontal="center" vertical="top"/>
      <protection/>
    </xf>
    <xf numFmtId="0" fontId="30" fillId="16" borderId="25" xfId="61" applyFont="1" applyFill="1" applyBorder="1" applyAlignment="1">
      <alignment horizontal="center" vertical="center"/>
      <protection/>
    </xf>
    <xf numFmtId="0" fontId="30" fillId="16" borderId="19" xfId="61" applyFont="1" applyFill="1" applyBorder="1" applyAlignment="1">
      <alignment horizontal="center" vertical="center"/>
      <protection/>
    </xf>
    <xf numFmtId="0" fontId="30" fillId="16" borderId="20" xfId="61" applyFont="1" applyFill="1" applyBorder="1" applyAlignment="1">
      <alignment horizontal="center" vertical="center"/>
      <protection/>
    </xf>
    <xf numFmtId="0" fontId="30" fillId="16" borderId="21" xfId="61" applyFont="1" applyFill="1" applyBorder="1" applyAlignment="1">
      <alignment horizontal="center" vertical="center"/>
      <protection/>
    </xf>
    <xf numFmtId="0" fontId="30" fillId="16" borderId="22" xfId="61" applyFont="1" applyFill="1" applyBorder="1" applyAlignment="1">
      <alignment horizontal="center" vertical="center"/>
      <protection/>
    </xf>
    <xf numFmtId="0" fontId="30" fillId="16" borderId="24" xfId="61" applyFont="1" applyFill="1" applyBorder="1" applyAlignment="1">
      <alignment horizontal="center" vertical="center"/>
      <protection/>
    </xf>
    <xf numFmtId="0" fontId="30" fillId="16" borderId="20" xfId="61" applyFont="1" applyFill="1" applyBorder="1" applyAlignment="1">
      <alignment horizontal="center" vertical="top"/>
      <protection/>
    </xf>
    <xf numFmtId="0" fontId="30" fillId="16" borderId="21" xfId="61" applyFont="1" applyFill="1" applyBorder="1" applyAlignment="1">
      <alignment horizontal="center" vertical="top"/>
      <protection/>
    </xf>
    <xf numFmtId="0" fontId="30" fillId="16" borderId="20" xfId="61" applyFont="1" applyFill="1" applyBorder="1" applyAlignment="1">
      <alignment horizontal="center"/>
      <protection/>
    </xf>
    <xf numFmtId="0" fontId="30" fillId="16" borderId="23" xfId="61" applyFont="1" applyFill="1" applyBorder="1" applyAlignment="1">
      <alignment horizontal="center"/>
      <protection/>
    </xf>
    <xf numFmtId="0" fontId="30" fillId="16" borderId="24" xfId="61" applyFont="1" applyFill="1" applyBorder="1" applyAlignment="1">
      <alignment horizontal="center"/>
      <protection/>
    </xf>
    <xf numFmtId="0" fontId="30" fillId="16" borderId="0" xfId="61" applyFont="1" applyFill="1" applyBorder="1" applyAlignment="1">
      <alignment horizontal="center" vertical="top"/>
      <protection/>
    </xf>
    <xf numFmtId="0" fontId="30" fillId="16" borderId="22" xfId="61" applyFont="1" applyFill="1" applyBorder="1" applyAlignment="1">
      <alignment horizontal="center" vertical="top"/>
      <protection/>
    </xf>
    <xf numFmtId="0" fontId="30" fillId="16" borderId="23" xfId="61" applyFont="1" applyFill="1" applyBorder="1" applyAlignment="1">
      <alignment horizontal="center" vertical="top"/>
      <protection/>
    </xf>
    <xf numFmtId="0" fontId="30" fillId="16" borderId="24" xfId="61" applyFont="1" applyFill="1" applyBorder="1">
      <alignment/>
      <protection/>
    </xf>
    <xf numFmtId="193" fontId="30" fillId="0" borderId="11" xfId="61" applyNumberFormat="1" applyFont="1" applyFill="1" applyBorder="1" applyAlignment="1">
      <alignment horizontal="center" vertical="top"/>
      <protection/>
    </xf>
    <xf numFmtId="193" fontId="30" fillId="0" borderId="17" xfId="61" applyNumberFormat="1" applyFont="1" applyFill="1" applyBorder="1" applyAlignment="1">
      <alignment horizontal="center" vertical="top"/>
      <protection/>
    </xf>
    <xf numFmtId="193" fontId="30" fillId="0" borderId="16" xfId="61" applyNumberFormat="1" applyFont="1" applyFill="1" applyBorder="1" applyAlignment="1">
      <alignment horizontal="center" vertical="top"/>
      <protection/>
    </xf>
    <xf numFmtId="193" fontId="22" fillId="0" borderId="17" xfId="61" applyNumberFormat="1" applyFont="1" applyFill="1" applyBorder="1" applyAlignment="1">
      <alignment horizontal="center" vertical="center"/>
      <protection/>
    </xf>
    <xf numFmtId="193" fontId="22" fillId="0" borderId="16" xfId="61" applyNumberFormat="1" applyFont="1" applyFill="1" applyBorder="1" applyAlignment="1">
      <alignment horizontal="center" vertical="center"/>
      <protection/>
    </xf>
    <xf numFmtId="193" fontId="31" fillId="0" borderId="0" xfId="61" applyNumberFormat="1" applyFont="1" applyFill="1" applyBorder="1" applyAlignment="1">
      <alignment horizontal="center" vertical="top"/>
      <protection/>
    </xf>
    <xf numFmtId="0" fontId="22" fillId="0" borderId="0" xfId="61" applyFont="1" applyFill="1" applyBorder="1" applyAlignment="1">
      <alignment horizontal="center" vertical="top"/>
      <protection/>
    </xf>
    <xf numFmtId="0" fontId="22" fillId="0" borderId="25" xfId="61" applyFont="1" applyFill="1" applyBorder="1" applyAlignment="1">
      <alignment horizontal="left" vertical="top"/>
      <protection/>
    </xf>
    <xf numFmtId="0" fontId="22" fillId="0" borderId="18" xfId="61" applyFont="1" applyFill="1" applyBorder="1" applyAlignment="1">
      <alignment horizontal="left" vertical="top"/>
      <protection/>
    </xf>
    <xf numFmtId="0" fontId="30" fillId="16" borderId="19" xfId="61" applyFont="1" applyFill="1" applyBorder="1">
      <alignment/>
      <protection/>
    </xf>
    <xf numFmtId="0" fontId="30" fillId="16" borderId="24" xfId="61" applyFont="1" applyFill="1" applyBorder="1" applyAlignment="1">
      <alignment horizontal="center" vertical="top"/>
      <protection/>
    </xf>
    <xf numFmtId="0" fontId="30" fillId="16" borderId="21" xfId="61" applyFont="1" applyFill="1" applyBorder="1">
      <alignment/>
      <protection/>
    </xf>
  </cellXfs>
  <cellStyles count="72">
    <cellStyle name="Normal" xfId="0"/>
    <cellStyle name="0,0&#13;&#10;NA&#13;&#10; 2 2" xfId="15"/>
    <cellStyle name="20% - ส่วนที่ถูกเน้น1" xfId="16"/>
    <cellStyle name="20% - ส่วนที่ถูกเน้น2" xfId="17"/>
    <cellStyle name="20% - ส่วนที่ถูกเน้น3" xfId="18"/>
    <cellStyle name="20% - ส่วนที่ถูกเน้น4" xfId="19"/>
    <cellStyle name="20% - ส่วนที่ถูกเน้น5" xfId="20"/>
    <cellStyle name="20% - ส่วนที่ถูกเน้น6" xfId="21"/>
    <cellStyle name="40% - ส่วนที่ถูกเน้น1" xfId="22"/>
    <cellStyle name="40% - ส่วนที่ถูกเน้น2" xfId="23"/>
    <cellStyle name="40% - ส่วนที่ถูกเน้น3" xfId="24"/>
    <cellStyle name="40% - ส่วนที่ถูกเน้น4" xfId="25"/>
    <cellStyle name="40% - ส่วนที่ถูกเน้น5" xfId="26"/>
    <cellStyle name="40% - ส่วนที่ถูกเน้น6" xfId="27"/>
    <cellStyle name="60% - ส่วนที่ถูกเน้น1" xfId="28"/>
    <cellStyle name="60% - ส่วนที่ถูกเน้น2" xfId="29"/>
    <cellStyle name="60% - ส่วนที่ถูกเน้น3" xfId="30"/>
    <cellStyle name="60% - ส่วนที่ถูกเน้น4" xfId="31"/>
    <cellStyle name="60% - ส่วนที่ถูกเน้น5" xfId="32"/>
    <cellStyle name="60% - ส่วนที่ถูกเน้น6" xfId="33"/>
    <cellStyle name="Comma 2 2" xfId="34"/>
    <cellStyle name="Comma 2 4" xfId="35"/>
    <cellStyle name="Comma 3" xfId="36"/>
    <cellStyle name="Comma 3 2 2" xfId="37"/>
    <cellStyle name="Comma 6" xfId="38"/>
    <cellStyle name="Comma 88" xfId="39"/>
    <cellStyle name="Excel Built-in Normal" xfId="40"/>
    <cellStyle name="Normal 15" xfId="41"/>
    <cellStyle name="Normal 2" xfId="42"/>
    <cellStyle name="Normal 2 4" xfId="43"/>
    <cellStyle name="การคำนวณ" xfId="44"/>
    <cellStyle name="ข้อความเตือน" xfId="45"/>
    <cellStyle name="ข้อความอธิบาย" xfId="46"/>
    <cellStyle name="เครื่องหมายจุลภาค 14" xfId="47"/>
    <cellStyle name="เครื่องหมายจุลภาค 2" xfId="48"/>
    <cellStyle name="เครื่องหมายจุลภาค 2 2" xfId="49"/>
    <cellStyle name="เครื่องหมายจุลภาค 3" xfId="50"/>
    <cellStyle name="เครื่องหมายจุลภาค 4" xfId="51"/>
    <cellStyle name="Comma" xfId="52"/>
    <cellStyle name="Comma [0]" xfId="53"/>
    <cellStyle name="ชื่อเรื่อง" xfId="54"/>
    <cellStyle name="เซลล์ตรวจสอบ" xfId="55"/>
    <cellStyle name="เซลล์ที่มีการเชื่อมโยง" xfId="56"/>
    <cellStyle name="เซลล์ที่มีลิงก์" xfId="57"/>
    <cellStyle name="ดี" xfId="58"/>
    <cellStyle name="ปกติ 2" xfId="59"/>
    <cellStyle name="ปกติ 2 2" xfId="60"/>
    <cellStyle name="ปกติ 2 3" xfId="61"/>
    <cellStyle name="ปกติ 3" xfId="62"/>
    <cellStyle name="ปกติ 4" xfId="63"/>
    <cellStyle name="ปกติ 5" xfId="64"/>
    <cellStyle name="ปกติ 6" xfId="65"/>
    <cellStyle name="ป้อนค่า" xfId="66"/>
    <cellStyle name="ปานกลาง" xfId="67"/>
    <cellStyle name="Percent" xfId="68"/>
    <cellStyle name="เปอร์เซ็นต์ 2" xfId="69"/>
    <cellStyle name="ผลรวม" xfId="70"/>
    <cellStyle name="แย่" xfId="71"/>
    <cellStyle name="Currency" xfId="72"/>
    <cellStyle name="Currency [0]" xfId="73"/>
    <cellStyle name="ส่วนที่ถูกเน้น1" xfId="74"/>
    <cellStyle name="ส่วนที่ถูกเน้น2" xfId="75"/>
    <cellStyle name="ส่วนที่ถูกเน้น3" xfId="76"/>
    <cellStyle name="ส่วนที่ถูกเน้น4" xfId="77"/>
    <cellStyle name="ส่วนที่ถูกเน้น5" xfId="78"/>
    <cellStyle name="ส่วนที่ถูกเน้น6" xfId="79"/>
    <cellStyle name="แสดงผล" xfId="80"/>
    <cellStyle name="หมายเหตุ" xfId="81"/>
    <cellStyle name="หัวเรื่อง 1" xfId="82"/>
    <cellStyle name="หัวเรื่อง 2" xfId="83"/>
    <cellStyle name="หัวเรื่อง 3" xfId="84"/>
    <cellStyle name="หัวเรื่อง 4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200025</xdr:colOff>
      <xdr:row>0</xdr:row>
      <xdr:rowOff>0</xdr:rowOff>
    </xdr:from>
    <xdr:to>
      <xdr:col>5</xdr:col>
      <xdr:colOff>428625</xdr:colOff>
      <xdr:row>6</xdr:row>
      <xdr:rowOff>238125</xdr:rowOff>
    </xdr:to>
    <xdr:pic>
      <xdr:nvPicPr>
        <xdr:cNvPr id="1" name="Picture 3" descr="โลโก้ มหาฯลัย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" y="0"/>
          <a:ext cx="144780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3</xdr:row>
      <xdr:rowOff>0</xdr:rowOff>
    </xdr:to>
    <xdr:pic>
      <xdr:nvPicPr>
        <xdr:cNvPr id="1" name="Picture 12" descr="โลโก้ มหาฯลัย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276225</xdr:colOff>
      <xdr:row>3</xdr:row>
      <xdr:rowOff>0</xdr:rowOff>
    </xdr:to>
    <xdr:pic>
      <xdr:nvPicPr>
        <xdr:cNvPr id="1" name="Picture 7" descr="โลโก้ มหาฯลัย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7620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333375</xdr:colOff>
      <xdr:row>2</xdr:row>
      <xdr:rowOff>276225</xdr:rowOff>
    </xdr:to>
    <xdr:pic>
      <xdr:nvPicPr>
        <xdr:cNvPr id="1" name="Picture 4" descr="โลโก้ มหาฯลัย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314325</xdr:colOff>
      <xdr:row>2</xdr:row>
      <xdr:rowOff>276225</xdr:rowOff>
    </xdr:to>
    <xdr:pic>
      <xdr:nvPicPr>
        <xdr:cNvPr id="1" name="Picture 4" descr="โลโก้ มหาฯลัย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annika\&#3591;&#3634;&#3609;&#3611;&#3637;%202556\&#3648;&#3604;&#3639;&#3629;&#3609;%20&#3585;.&#3588;%2056\&#3606;&#3609;&#3609;%20&#3588;&#3626;&#3621;.&#3649;&#3621;&#3632;&#3619;&#3634;&#3591;&#3619;&#3632;&#3610;&#3634;&#3618;&#3609;&#3657;&#3635;%20&#3648;&#3586;&#3657;&#3634;&#3585;&#3621;&#3640;&#3656;&#3617;&#3629;&#3634;&#3588;&#3634;&#3619;&#3648;&#3619;&#3637;&#3618;&#3609;\&#3606;&#3609;&#3609;%20&#3588;&#3626;&#3621;.&#3649;&#3621;&#3632;&#3619;&#3634;&#3591;&#3619;&#3632;&#3610;&#3634;&#3618;&#3609;&#3657;&#3635;(&#3619;&#3634;&#3588;&#3634;&#3605;&#3634;&#3617;&#3626;&#3633;&#3597;&#3597;&#3634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annika\kannika\&#3591;&#3634;&#3609;%20&#3611;&#3637;%202561\&#3648;&#3604;&#3639;&#3629;&#3609;%20&#3617;.&#3588;%2061\&#3611;&#3619;&#3633;&#3610;&#3611;&#3619;&#3640;&#3591;&#3627;&#3657;&#3629;&#3591;%20726%20&#3629;&#3634;&#3588;&#3634;&#3619;%207\&#3611;&#3619;&#3633;&#3610;&#3611;&#3619;&#3640;&#3591;&#3627;&#3657;&#3629;&#3591;%20726%20&#3629;&#3634;&#3588;&#3634;&#3619;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annika\&#3591;&#3634;&#3609;%20&#3611;&#3637;%202557\&#3648;&#3604;&#3639;&#3629;&#3609;%20&#3605;.&#3588;%2057\&#3611;&#3619;&#3633;&#3610;&#3611;&#3619;&#3640;&#3591;&#3627;&#3629;&#3614;&#3633;&#3585;&#3609;&#3633;&#3585;&#3624;&#3638;&#3585;&#3625;&#3634;\&#3611;&#3619;&#3633;&#3610;&#3611;&#3619;&#3640;&#3591;&#3627;&#3657;&#3629;&#3591;&#3609;&#3657;&#3635;&#3627;&#3629;&#3614;&#3633;&#3585;%20(&#3619;&#3634;&#3588;&#3634;&#3605;&#3634;&#3617;&#3626;&#3633;&#3597;&#3597;&#3634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annika\kannika\&#3591;&#3634;&#3609;%20&#3611;&#3637;%202564\&#3585;.&#3614;%2064\&#3586;&#3629;&#3591;&#3610;&#3611;&#3637;%202565\&#3629;&#3634;&#3588;&#3634;&#3619;%2011%20&#3588;&#3603;&#3632;&#3617;&#3609;&#3640;&#3625;&#3618;&#3660;&#3631;\&#3611;&#3619;&#3633;&#3610;&#3611;&#3619;&#3640;&#3591;&#3627;&#3657;&#3629;&#3591;%201122%20&#3629;&#3634;&#3588;&#3634;&#3619;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kannika\&#3591;&#3634;&#3609;%20&#3611;&#3637;%202558\&#3648;&#3604;&#3639;&#3629;&#3609;%20&#3614;.&#3588;%2058\&#3629;&#3634;&#3588;&#3634;&#3619;&#3624;&#3641;&#3609;&#3618;&#3660;&#3614;&#3633;&#3602;&#3609;&#3634;&#3607;&#3619;&#3633;&#3614;&#3618;&#3634;&#3585;&#3619;&#3617;&#3609;&#3640;&#3625;&#3618;&#3660;&#3616;&#3641;&#3617;&#3636;&#3616;&#3634;&#3588;&#3629;&#3634;&#3648;&#3595;&#3637;&#3656;&#3618;&#3609;\&#3619;&#3634;&#3588;&#3634;&#3585;&#3621;&#3634;&#3591;&#3629;&#3634;&#3588;&#3634;&#3619;&#3624;&#3641;&#3609;&#3618;&#3660;&#3614;&#3633;&#3602;&#3609;&#3634;&#3607;&#3619;&#3633;&#3614;&#3618;&#3634;&#3585;&#3619;&#3617;&#3609;&#3640;&#3625;&#3618;&#3660;&#3616;&#3641;&#3617;&#3636;&#3616;&#3634;&#3588;&#3629;&#3634;&#3648;&#3595;&#3637;&#3656;&#3618;&#3609;%20(&#3607;&#3640;&#3656;&#3591;&#3585;&#3632;&#3650;&#3621;&#3656;)%20&#3588;&#3619;&#3633;&#3657;&#3591;&#3607;&#3637;&#3656;3%20(11%20&#3614;.&#3588;%2058)%20(&#3649;&#3585;&#3657;&#3652;&#3586;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actor%20F\Fbuild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actor%20F\Fbuild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annika\kannika\&#3591;&#3634;&#3609;%20&#3611;&#3637;%202563\&#3648;&#3604;&#3639;&#3629;&#3609;%20&#3585;.&#3614;%2063\&#3586;&#3629;&#3591;&#3610;%2064\&#3605;&#3636;&#3604;&#3605;&#3633;&#3657;&#3591;&#3605;&#3634;&#3586;&#3656;&#3634;&#3618;&#3585;&#3633;&#3609;&#3609;&#3585;\&#3605;&#3636;&#3604;&#3605;&#3633;&#3657;&#3591;&#3605;&#3634;&#3586;&#3656;&#3634;&#3618;&#3585;&#3633;&#3609;&#3609;&#3585;%20(15%20&#3614;.&#3588;%2063)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ปก"/>
      <sheetName val="สรุป"/>
      <sheetName val="สรุปวัสดุ"/>
      <sheetName val="รายละเอียด"/>
      <sheetName val="FACTOR F อาคาร "/>
      <sheetName val="DA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ปก "/>
      <sheetName val="รายละเอียด"/>
      <sheetName val="FACTOR F อาคาร"/>
      <sheetName val="DAT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ปก"/>
      <sheetName val="สรุป"/>
      <sheetName val="สรุปวัสดุ"/>
      <sheetName val="รายละเอียด"/>
      <sheetName val="รายละเอียด (2)"/>
      <sheetName val="FACTOR F อาคาร "/>
      <sheetName val="DAT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ปก "/>
      <sheetName val="สรุป"/>
      <sheetName val="สรุปวัสดุ"/>
      <sheetName val="รายละเอียด"/>
      <sheetName val="FACTOR F อาคาร "/>
      <sheetName val="งวดงาน "/>
      <sheetName val="DATA"/>
    </sheetNames>
    <sheetDataSet>
      <sheetData sheetId="1">
        <row r="3">
          <cell r="A3" t="str">
            <v>มหาวิทยาลัยราชภัฏอุตรดิตถ์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ปก"/>
      <sheetName val="สรุป"/>
      <sheetName val="สรุปวัสดุ"/>
      <sheetName val="งานโครงสร้าง 34"/>
      <sheetName val="งานสถาปัตย์ 52"/>
      <sheetName val="งานสุขาภิบาล59"/>
      <sheetName val="งานไฟฟ้า 92"/>
      <sheetName val="งานปรับอากาศ98"/>
      <sheetName val="ถนนทางเท้า"/>
      <sheetName val="ตกแต่งภายใน"/>
      <sheetName val="FACTOR F อาคาร "/>
      <sheetName val="ภูมิทัศน์ (2)"/>
      <sheetName val="ลิฟต์ 99 (2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ปกและสารบัญ"/>
      <sheetName val="หลักเกณฑ์การใช้ฯ"/>
      <sheetName val="FACTOR F"/>
      <sheetName val=" อำนวยการ 1"/>
      <sheetName val="ดอกเบี้ย,กำไร"/>
      <sheetName val="ภาษี"/>
      <sheetName val="อำนวยการ 2"/>
      <sheetName val="ค่าอำนวยการก่อสร้างทั่วไป"/>
    </sheetNames>
    <sheetDataSet>
      <sheetData sheetId="2">
        <row r="5">
          <cell r="D5">
            <v>0</v>
          </cell>
        </row>
        <row r="6">
          <cell r="D6">
            <v>0</v>
          </cell>
        </row>
      </sheetData>
      <sheetData sheetId="4">
        <row r="52">
          <cell r="G52">
            <v>5</v>
          </cell>
        </row>
        <row r="53">
          <cell r="G53">
            <v>5</v>
          </cell>
        </row>
        <row r="54">
          <cell r="G54">
            <v>5</v>
          </cell>
        </row>
        <row r="55">
          <cell r="G55">
            <v>4.5</v>
          </cell>
        </row>
        <row r="56">
          <cell r="G56">
            <v>4.5</v>
          </cell>
        </row>
        <row r="57">
          <cell r="G57">
            <v>4.5</v>
          </cell>
        </row>
        <row r="58">
          <cell r="G58">
            <v>4.5</v>
          </cell>
        </row>
        <row r="59">
          <cell r="G59">
            <v>4</v>
          </cell>
        </row>
        <row r="60">
          <cell r="G60">
            <v>4</v>
          </cell>
        </row>
        <row r="61">
          <cell r="G61">
            <v>4</v>
          </cell>
        </row>
        <row r="62">
          <cell r="G62">
            <v>4</v>
          </cell>
        </row>
        <row r="63">
          <cell r="G63">
            <v>4</v>
          </cell>
        </row>
        <row r="64">
          <cell r="G64">
            <v>4</v>
          </cell>
        </row>
        <row r="65">
          <cell r="G65">
            <v>4</v>
          </cell>
        </row>
        <row r="66">
          <cell r="G66">
            <v>4</v>
          </cell>
        </row>
        <row r="67">
          <cell r="G67">
            <v>3.5</v>
          </cell>
        </row>
        <row r="68">
          <cell r="G68">
            <v>3.5</v>
          </cell>
        </row>
        <row r="69">
          <cell r="G69">
            <v>3.5</v>
          </cell>
        </row>
        <row r="70">
          <cell r="G70">
            <v>3.5</v>
          </cell>
        </row>
        <row r="71">
          <cell r="G71">
            <v>3.5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ปกและสารบัญ"/>
      <sheetName val="หลักเกณฑ์การใช้ฯ"/>
      <sheetName val="FACTOR F"/>
      <sheetName val=" อำนวยการ 1"/>
      <sheetName val="ดอกเบี้ย,กำไร"/>
      <sheetName val="ภาษี"/>
      <sheetName val="อำนวยการ 2"/>
      <sheetName val="ค่าอำนวยการก่อสร้างทั่วไป"/>
    </sheetNames>
    <sheetDataSet>
      <sheetData sheetId="2">
        <row r="6">
          <cell r="I6">
            <v>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ปก "/>
      <sheetName val="สรุป"/>
      <sheetName val="สรุปวัสดุ"/>
      <sheetName val="รายละเอียด"/>
      <sheetName val="FACTOR F อาคาร"/>
      <sheetName val="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K5" sqref="K5"/>
    </sheetView>
  </sheetViews>
  <sheetFormatPr defaultColWidth="9.140625" defaultRowHeight="12.75"/>
  <cols>
    <col min="1" max="16384" width="9.140625" style="8" customWidth="1"/>
  </cols>
  <sheetData>
    <row r="1" spans="2:10" ht="21.75">
      <c r="B1" s="7"/>
      <c r="C1" s="7"/>
      <c r="D1" s="7"/>
      <c r="E1" s="7"/>
      <c r="F1" s="7"/>
      <c r="G1" s="7"/>
      <c r="H1" s="7"/>
      <c r="I1" s="7"/>
      <c r="J1" s="7"/>
    </row>
    <row r="2" spans="2:10" ht="21.75">
      <c r="B2" s="7"/>
      <c r="C2" s="7"/>
      <c r="D2" s="7"/>
      <c r="E2" s="7"/>
      <c r="F2" s="7"/>
      <c r="G2" s="7"/>
      <c r="H2" s="7"/>
      <c r="I2" s="7"/>
      <c r="J2" s="7"/>
    </row>
    <row r="3" spans="2:10" ht="21.75">
      <c r="B3" s="7"/>
      <c r="C3" s="7"/>
      <c r="D3" s="7"/>
      <c r="E3" s="7"/>
      <c r="F3" s="7"/>
      <c r="G3" s="7"/>
      <c r="H3" s="7"/>
      <c r="I3" s="7"/>
      <c r="J3" s="7"/>
    </row>
    <row r="4" spans="2:10" ht="21.75">
      <c r="B4" s="7"/>
      <c r="C4" s="7"/>
      <c r="D4" s="7"/>
      <c r="E4" s="7"/>
      <c r="F4" s="7"/>
      <c r="G4" s="7"/>
      <c r="H4" s="7"/>
      <c r="I4" s="7"/>
      <c r="J4" s="7"/>
    </row>
    <row r="5" spans="2:10" ht="21.75">
      <c r="B5" s="7"/>
      <c r="C5" s="7"/>
      <c r="D5" s="7"/>
      <c r="E5" s="7"/>
      <c r="F5" s="7"/>
      <c r="G5" s="7"/>
      <c r="H5" s="7"/>
      <c r="I5" s="7"/>
      <c r="J5" s="7"/>
    </row>
    <row r="6" spans="2:10" ht="21.75">
      <c r="B6" s="7"/>
      <c r="C6" s="7"/>
      <c r="D6" s="7"/>
      <c r="E6" s="7"/>
      <c r="F6" s="7"/>
      <c r="G6" s="7"/>
      <c r="H6" s="7"/>
      <c r="I6" s="7"/>
      <c r="J6" s="7"/>
    </row>
    <row r="7" spans="2:10" ht="21.75">
      <c r="B7" s="7"/>
      <c r="C7" s="7"/>
      <c r="D7" s="7"/>
      <c r="E7" s="7"/>
      <c r="F7" s="7"/>
      <c r="G7" s="7"/>
      <c r="H7" s="7"/>
      <c r="I7" s="7"/>
      <c r="J7" s="7"/>
    </row>
    <row r="8" spans="1:10" ht="36">
      <c r="A8" s="234" t="s">
        <v>12</v>
      </c>
      <c r="B8" s="234"/>
      <c r="C8" s="234"/>
      <c r="D8" s="234"/>
      <c r="E8" s="234"/>
      <c r="F8" s="234"/>
      <c r="G8" s="234"/>
      <c r="H8" s="234"/>
      <c r="I8" s="234"/>
      <c r="J8" s="9"/>
    </row>
    <row r="9" spans="2:10" ht="21.75">
      <c r="B9" s="7"/>
      <c r="C9" s="7"/>
      <c r="D9" s="7"/>
      <c r="E9" s="7"/>
      <c r="F9" s="7"/>
      <c r="G9" s="7"/>
      <c r="H9" s="7"/>
      <c r="I9" s="7"/>
      <c r="J9" s="7"/>
    </row>
    <row r="10" spans="1:10" ht="33">
      <c r="A10" s="233" t="str">
        <f>สรุป!A2</f>
        <v>ปรับปรุงห้องปฏิบัติการหลักสูตรท่องเที่ยวและโรงแรม</v>
      </c>
      <c r="B10" s="233"/>
      <c r="C10" s="233"/>
      <c r="D10" s="233"/>
      <c r="E10" s="233"/>
      <c r="F10" s="233"/>
      <c r="G10" s="233"/>
      <c r="H10" s="233"/>
      <c r="I10" s="233"/>
      <c r="J10" s="10"/>
    </row>
    <row r="11" spans="1:10" ht="33">
      <c r="A11" s="233" t="str">
        <f>สรุป!A3</f>
        <v>มหาวิทยาลัยราชภัฏอุตรดิตถ์</v>
      </c>
      <c r="B11" s="233"/>
      <c r="C11" s="233"/>
      <c r="D11" s="233"/>
      <c r="E11" s="233"/>
      <c r="F11" s="233"/>
      <c r="G11" s="233"/>
      <c r="H11" s="233"/>
      <c r="I11" s="233"/>
      <c r="J11" s="10"/>
    </row>
    <row r="12" spans="2:10" ht="21.75">
      <c r="B12" s="7"/>
      <c r="C12" s="7"/>
      <c r="D12" s="7"/>
      <c r="E12" s="7"/>
      <c r="F12" s="7"/>
      <c r="G12" s="7"/>
      <c r="H12" s="7"/>
      <c r="I12" s="7"/>
      <c r="J12" s="7"/>
    </row>
    <row r="13" spans="2:10" ht="21.75">
      <c r="B13" s="7"/>
      <c r="C13" s="7"/>
      <c r="D13" s="7"/>
      <c r="E13" s="7"/>
      <c r="F13" s="7"/>
      <c r="G13" s="7"/>
      <c r="H13" s="7"/>
      <c r="I13" s="7"/>
      <c r="J13" s="7"/>
    </row>
    <row r="14" spans="2:10" ht="21.75">
      <c r="B14" s="7"/>
      <c r="C14" s="7"/>
      <c r="D14" s="7"/>
      <c r="E14" s="7"/>
      <c r="F14" s="7"/>
      <c r="G14" s="7"/>
      <c r="H14" s="7"/>
      <c r="I14" s="7"/>
      <c r="J14" s="7"/>
    </row>
    <row r="15" spans="2:10" ht="21.75">
      <c r="B15" s="7"/>
      <c r="C15" s="7"/>
      <c r="D15" s="7"/>
      <c r="E15" s="7"/>
      <c r="F15" s="7"/>
      <c r="G15" s="7"/>
      <c r="H15" s="7"/>
      <c r="I15" s="7"/>
      <c r="J15" s="7"/>
    </row>
    <row r="16" spans="2:10" ht="21.75">
      <c r="B16" s="7"/>
      <c r="C16" s="7"/>
      <c r="D16" s="7"/>
      <c r="E16" s="7"/>
      <c r="F16" s="7"/>
      <c r="G16" s="7"/>
      <c r="H16" s="7"/>
      <c r="I16" s="7"/>
      <c r="J16" s="7"/>
    </row>
    <row r="17" spans="2:10" ht="21.75">
      <c r="B17" s="7"/>
      <c r="C17" s="7"/>
      <c r="D17" s="7"/>
      <c r="E17" s="7"/>
      <c r="F17" s="7"/>
      <c r="G17" s="7"/>
      <c r="H17" s="7"/>
      <c r="I17" s="7"/>
      <c r="J17" s="7"/>
    </row>
    <row r="18" spans="2:10" ht="21.75">
      <c r="B18" s="7"/>
      <c r="C18" s="7"/>
      <c r="D18" s="7"/>
      <c r="E18" s="7"/>
      <c r="F18" s="7"/>
      <c r="G18" s="7"/>
      <c r="H18" s="7"/>
      <c r="I18" s="7"/>
      <c r="J18" s="7"/>
    </row>
    <row r="19" spans="2:10" ht="21.75">
      <c r="B19" s="7"/>
      <c r="C19" s="7"/>
      <c r="D19" s="7"/>
      <c r="E19" s="7"/>
      <c r="F19" s="7"/>
      <c r="G19" s="7"/>
      <c r="H19" s="7"/>
      <c r="I19" s="7"/>
      <c r="J19" s="7"/>
    </row>
    <row r="20" spans="2:10" ht="21.75">
      <c r="B20" s="7"/>
      <c r="C20" s="7"/>
      <c r="D20" s="7"/>
      <c r="E20" s="7"/>
      <c r="F20" s="7"/>
      <c r="G20" s="7"/>
      <c r="H20" s="7"/>
      <c r="I20" s="7"/>
      <c r="J20" s="7"/>
    </row>
    <row r="21" spans="1:10" ht="27.75">
      <c r="A21" s="232" t="s">
        <v>13</v>
      </c>
      <c r="B21" s="232"/>
      <c r="C21" s="232"/>
      <c r="D21" s="232"/>
      <c r="E21" s="232"/>
      <c r="F21" s="232"/>
      <c r="G21" s="232"/>
      <c r="H21" s="232"/>
      <c r="I21" s="232"/>
      <c r="J21" s="11"/>
    </row>
    <row r="22" spans="1:10" ht="27.75">
      <c r="A22" s="12"/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27.75">
      <c r="A23" s="232" t="s">
        <v>80</v>
      </c>
      <c r="B23" s="232"/>
      <c r="C23" s="232"/>
      <c r="D23" s="232"/>
      <c r="E23" s="232"/>
      <c r="F23" s="232"/>
      <c r="G23" s="232"/>
      <c r="H23" s="232"/>
      <c r="I23" s="232"/>
      <c r="J23" s="14"/>
    </row>
    <row r="24" spans="1:10" ht="27.75">
      <c r="A24" s="232" t="s">
        <v>14</v>
      </c>
      <c r="B24" s="232"/>
      <c r="C24" s="232"/>
      <c r="D24" s="232"/>
      <c r="E24" s="232"/>
      <c r="F24" s="232"/>
      <c r="G24" s="232"/>
      <c r="H24" s="232"/>
      <c r="I24" s="232"/>
      <c r="J24" s="14"/>
    </row>
    <row r="25" spans="1:10" ht="27.75">
      <c r="A25" s="232" t="s">
        <v>9</v>
      </c>
      <c r="B25" s="232"/>
      <c r="C25" s="232"/>
      <c r="D25" s="232"/>
      <c r="E25" s="232"/>
      <c r="F25" s="232"/>
      <c r="G25" s="232"/>
      <c r="H25" s="232"/>
      <c r="I25" s="232"/>
      <c r="J25" s="14"/>
    </row>
    <row r="26" spans="2:10" ht="27.75">
      <c r="B26" s="13"/>
      <c r="C26" s="13"/>
      <c r="D26" s="13"/>
      <c r="E26" s="13"/>
      <c r="F26" s="13"/>
      <c r="G26" s="13"/>
      <c r="H26" s="13"/>
      <c r="I26" s="13"/>
      <c r="J26" s="14"/>
    </row>
    <row r="27" spans="2:10" ht="27.75">
      <c r="B27" s="13"/>
      <c r="C27" s="13"/>
      <c r="D27" s="13"/>
      <c r="E27" s="13"/>
      <c r="F27" s="13"/>
      <c r="G27" s="13"/>
      <c r="H27" s="13"/>
      <c r="I27" s="13"/>
      <c r="J27" s="14"/>
    </row>
    <row r="28" spans="2:10" ht="27.75">
      <c r="B28" s="13"/>
      <c r="C28" s="13"/>
      <c r="D28" s="13"/>
      <c r="E28" s="13"/>
      <c r="F28" s="13"/>
      <c r="G28" s="13"/>
      <c r="H28" s="13"/>
      <c r="I28" s="13"/>
      <c r="J28" s="14"/>
    </row>
    <row r="29" spans="2:10" ht="21.75">
      <c r="B29" s="7"/>
      <c r="C29" s="7"/>
      <c r="D29" s="7"/>
      <c r="E29" s="7"/>
      <c r="F29" s="7"/>
      <c r="G29" s="7"/>
      <c r="H29" s="7"/>
      <c r="I29" s="7"/>
      <c r="J29" s="7"/>
    </row>
    <row r="30" spans="1:10" ht="21.75">
      <c r="A30" s="15"/>
      <c r="B30" s="15"/>
      <c r="C30" s="15"/>
      <c r="D30" s="15"/>
      <c r="E30" s="15"/>
      <c r="F30" s="15"/>
      <c r="G30" s="15"/>
      <c r="H30" s="15"/>
      <c r="I30" s="15"/>
      <c r="J30" s="18"/>
    </row>
    <row r="31" ht="21.75">
      <c r="J31" s="19"/>
    </row>
  </sheetData>
  <sheetProtection/>
  <mergeCells count="7">
    <mergeCell ref="A23:I23"/>
    <mergeCell ref="A24:I24"/>
    <mergeCell ref="A25:I25"/>
    <mergeCell ref="A10:I10"/>
    <mergeCell ref="A8:I8"/>
    <mergeCell ref="A21:I21"/>
    <mergeCell ref="A11:I11"/>
  </mergeCells>
  <printOptions/>
  <pageMargins left="0.9055118110236221" right="0.9055118110236221" top="0.7480314960629921" bottom="0.7480314960629921" header="0.31496062992125984" footer="0.31496062992125984"/>
  <pageSetup horizontalDpi="600" verticalDpi="600" orientation="portrait" paperSize="9" r:id="rId2"/>
  <headerFooter>
    <oddFooter>&amp;C&amp;"TH SarabunPSK,ธรรมดา"&amp;11งานโยธาและสถาปัตยกรรม สำนักงานอธิการบดี มหาวิทยาลัยราชภัฏอุตรดิตถ์ 
27 ถนนอินใจมี ตำบลท่าอิฐ อำเภอเมือง จังหวัดอุตรดิตถ์ 53000  โทร. 0-5541-1096, 0-5541-6601-31   โทรสาร 0-5541-1296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34"/>
  <sheetViews>
    <sheetView zoomScalePageLayoutView="0" workbookViewId="0" topLeftCell="A1">
      <selection activeCell="M25" sqref="L25:M25"/>
    </sheetView>
  </sheetViews>
  <sheetFormatPr defaultColWidth="9.140625" defaultRowHeight="12.75"/>
  <cols>
    <col min="1" max="1" width="7.421875" style="3" customWidth="1"/>
    <col min="2" max="2" width="11.28125" style="3" customWidth="1"/>
    <col min="3" max="3" width="2.8515625" style="3" customWidth="1"/>
    <col min="4" max="4" width="8.8515625" style="3" customWidth="1"/>
    <col min="5" max="5" width="20.00390625" style="3" customWidth="1"/>
    <col min="6" max="7" width="8.7109375" style="3" customWidth="1"/>
    <col min="8" max="8" width="4.28125" style="3" customWidth="1"/>
    <col min="9" max="9" width="20.8515625" style="3" customWidth="1"/>
    <col min="10" max="10" width="9.140625" style="3" customWidth="1"/>
    <col min="11" max="11" width="15.140625" style="4" bestFit="1" customWidth="1"/>
    <col min="12" max="12" width="16.00390625" style="3" customWidth="1"/>
    <col min="13" max="16384" width="9.140625" style="3" customWidth="1"/>
  </cols>
  <sheetData>
    <row r="1" spans="1:9" ht="27.75">
      <c r="A1" s="263" t="s">
        <v>63</v>
      </c>
      <c r="B1" s="263"/>
      <c r="C1" s="263"/>
      <c r="D1" s="263"/>
      <c r="E1" s="263"/>
      <c r="F1" s="263"/>
      <c r="G1" s="263"/>
      <c r="H1" s="263"/>
      <c r="I1" s="263"/>
    </row>
    <row r="2" spans="1:9" ht="24">
      <c r="A2" s="264" t="s">
        <v>155</v>
      </c>
      <c r="B2" s="264"/>
      <c r="C2" s="264"/>
      <c r="D2" s="264"/>
      <c r="E2" s="264"/>
      <c r="F2" s="264"/>
      <c r="G2" s="264"/>
      <c r="H2" s="264"/>
      <c r="I2" s="264"/>
    </row>
    <row r="3" spans="1:9" ht="24">
      <c r="A3" s="264" t="s">
        <v>9</v>
      </c>
      <c r="B3" s="264"/>
      <c r="C3" s="264"/>
      <c r="D3" s="264"/>
      <c r="E3" s="264"/>
      <c r="F3" s="264"/>
      <c r="G3" s="264"/>
      <c r="H3" s="264"/>
      <c r="I3" s="264"/>
    </row>
    <row r="4" spans="1:9" ht="21.75">
      <c r="A4" s="121" t="s">
        <v>0</v>
      </c>
      <c r="B4" s="265" t="s">
        <v>1</v>
      </c>
      <c r="C4" s="266"/>
      <c r="D4" s="266"/>
      <c r="E4" s="267"/>
      <c r="F4" s="268" t="s">
        <v>22</v>
      </c>
      <c r="G4" s="268"/>
      <c r="H4" s="268"/>
      <c r="I4" s="121" t="s">
        <v>60</v>
      </c>
    </row>
    <row r="5" spans="1:9" ht="21.75">
      <c r="A5" s="121">
        <v>1</v>
      </c>
      <c r="B5" s="260" t="s">
        <v>64</v>
      </c>
      <c r="C5" s="261"/>
      <c r="D5" s="261"/>
      <c r="E5" s="262"/>
      <c r="F5" s="265"/>
      <c r="G5" s="266"/>
      <c r="H5" s="267"/>
      <c r="I5" s="122"/>
    </row>
    <row r="6" spans="1:11" ht="21.75">
      <c r="A6" s="123"/>
      <c r="B6" s="252" t="s">
        <v>65</v>
      </c>
      <c r="C6" s="253"/>
      <c r="D6" s="253"/>
      <c r="E6" s="254"/>
      <c r="F6" s="255"/>
      <c r="G6" s="256"/>
      <c r="H6" s="257"/>
      <c r="I6" s="124"/>
      <c r="K6" s="4" t="s">
        <v>66</v>
      </c>
    </row>
    <row r="7" spans="1:9" ht="21.75">
      <c r="A7" s="123"/>
      <c r="B7" s="252" t="s">
        <v>67</v>
      </c>
      <c r="C7" s="253"/>
      <c r="D7" s="253"/>
      <c r="E7" s="254"/>
      <c r="F7" s="255"/>
      <c r="G7" s="256"/>
      <c r="H7" s="257"/>
      <c r="I7" s="124"/>
    </row>
    <row r="8" spans="1:9" ht="22.5" thickBot="1">
      <c r="A8" s="125"/>
      <c r="B8" s="240" t="s">
        <v>68</v>
      </c>
      <c r="C8" s="241"/>
      <c r="D8" s="241"/>
      <c r="E8" s="245"/>
      <c r="F8" s="242"/>
      <c r="G8" s="243"/>
      <c r="H8" s="244"/>
      <c r="I8" s="126"/>
    </row>
    <row r="9" spans="1:11" ht="23.25" thickBot="1" thickTop="1">
      <c r="A9" s="127">
        <f>A5+1</f>
        <v>2</v>
      </c>
      <c r="B9" s="128" t="s">
        <v>69</v>
      </c>
      <c r="C9" s="129" t="s">
        <v>70</v>
      </c>
      <c r="D9" s="130"/>
      <c r="E9" s="131"/>
      <c r="F9" s="249"/>
      <c r="G9" s="258"/>
      <c r="H9" s="259"/>
      <c r="I9" s="132" t="s">
        <v>71</v>
      </c>
      <c r="K9" s="133"/>
    </row>
    <row r="10" spans="1:11" ht="22.5" thickTop="1">
      <c r="A10" s="121">
        <f>A9+1</f>
        <v>3</v>
      </c>
      <c r="B10" s="260" t="s">
        <v>72</v>
      </c>
      <c r="C10" s="261"/>
      <c r="D10" s="261"/>
      <c r="E10" s="262"/>
      <c r="F10" s="255"/>
      <c r="G10" s="256"/>
      <c r="H10" s="257"/>
      <c r="I10" s="134"/>
      <c r="K10" s="133"/>
    </row>
    <row r="11" spans="1:9" ht="21.75">
      <c r="A11" s="123"/>
      <c r="B11" s="252"/>
      <c r="C11" s="253"/>
      <c r="D11" s="253"/>
      <c r="E11" s="254"/>
      <c r="F11" s="255"/>
      <c r="G11" s="256"/>
      <c r="H11" s="257"/>
      <c r="I11" s="135"/>
    </row>
    <row r="12" spans="1:9" ht="21.75">
      <c r="A12" s="123"/>
      <c r="B12" s="252"/>
      <c r="C12" s="253"/>
      <c r="D12" s="253"/>
      <c r="E12" s="254"/>
      <c r="F12" s="255"/>
      <c r="G12" s="256"/>
      <c r="H12" s="257"/>
      <c r="I12" s="135"/>
    </row>
    <row r="13" spans="1:9" ht="21.75">
      <c r="A13" s="123"/>
      <c r="B13" s="252"/>
      <c r="C13" s="253"/>
      <c r="D13" s="253"/>
      <c r="E13" s="254"/>
      <c r="F13" s="255"/>
      <c r="G13" s="256"/>
      <c r="H13" s="257"/>
      <c r="I13" s="135"/>
    </row>
    <row r="14" spans="1:11" ht="21.75">
      <c r="A14" s="123"/>
      <c r="B14" s="252"/>
      <c r="C14" s="253"/>
      <c r="D14" s="253"/>
      <c r="E14" s="254"/>
      <c r="F14" s="255"/>
      <c r="G14" s="256"/>
      <c r="H14" s="257"/>
      <c r="I14" s="135"/>
      <c r="K14" s="176"/>
    </row>
    <row r="15" spans="1:9" ht="21.75">
      <c r="A15" s="123"/>
      <c r="B15" s="252"/>
      <c r="C15" s="253"/>
      <c r="D15" s="253"/>
      <c r="E15" s="254"/>
      <c r="F15" s="255"/>
      <c r="G15" s="256"/>
      <c r="H15" s="257"/>
      <c r="I15" s="135"/>
    </row>
    <row r="16" spans="1:11" ht="22.5" thickBot="1">
      <c r="A16" s="125"/>
      <c r="B16" s="240" t="s">
        <v>73</v>
      </c>
      <c r="C16" s="241"/>
      <c r="D16" s="241"/>
      <c r="E16" s="241"/>
      <c r="F16" s="242"/>
      <c r="G16" s="243"/>
      <c r="H16" s="244"/>
      <c r="I16" s="132"/>
      <c r="K16" s="133"/>
    </row>
    <row r="17" spans="1:12" ht="23.25" thickBot="1" thickTop="1">
      <c r="A17" s="125">
        <f>A10+1</f>
        <v>4</v>
      </c>
      <c r="B17" s="240" t="s">
        <v>74</v>
      </c>
      <c r="C17" s="241"/>
      <c r="D17" s="241"/>
      <c r="E17" s="245"/>
      <c r="F17" s="242"/>
      <c r="G17" s="243"/>
      <c r="H17" s="244"/>
      <c r="I17" s="132" t="s">
        <v>75</v>
      </c>
      <c r="L17" s="201"/>
    </row>
    <row r="18" spans="1:12" ht="23.25" thickBot="1" thickTop="1">
      <c r="A18" s="136">
        <f>SUM(A17+1)</f>
        <v>5</v>
      </c>
      <c r="B18" s="246" t="s">
        <v>11</v>
      </c>
      <c r="C18" s="247"/>
      <c r="D18" s="247"/>
      <c r="E18" s="248"/>
      <c r="F18" s="249"/>
      <c r="G18" s="250"/>
      <c r="H18" s="251"/>
      <c r="I18" s="137"/>
      <c r="L18" s="226"/>
    </row>
    <row r="19" spans="1:9" ht="26.25" customHeight="1" thickTop="1">
      <c r="A19" s="237"/>
      <c r="B19" s="238"/>
      <c r="C19" s="238"/>
      <c r="D19" s="238"/>
      <c r="E19" s="238"/>
      <c r="F19" s="238"/>
      <c r="G19" s="238"/>
      <c r="H19" s="238"/>
      <c r="I19" s="239"/>
    </row>
    <row r="20" spans="1:9" ht="17.25" customHeight="1">
      <c r="A20" s="178"/>
      <c r="B20" s="178"/>
      <c r="C20" s="178"/>
      <c r="D20" s="178"/>
      <c r="E20" s="178"/>
      <c r="F20" s="178"/>
      <c r="G20" s="178"/>
      <c r="H20" s="178"/>
      <c r="I20" s="178"/>
    </row>
    <row r="21" spans="2:11" s="1" customFormat="1" ht="21.75">
      <c r="B21" s="179"/>
      <c r="C21" s="180"/>
      <c r="D21" s="180"/>
      <c r="K21" s="180"/>
    </row>
    <row r="22" spans="2:11" s="1" customFormat="1" ht="21.75">
      <c r="B22" s="179"/>
      <c r="C22" s="180"/>
      <c r="D22" s="180"/>
      <c r="K22" s="180"/>
    </row>
    <row r="23" spans="2:11" s="1" customFormat="1" ht="21.75">
      <c r="B23" s="179"/>
      <c r="F23" s="230" t="s">
        <v>151</v>
      </c>
      <c r="G23" s="235" t="s">
        <v>152</v>
      </c>
      <c r="H23" s="235"/>
      <c r="I23" s="235"/>
      <c r="K23" s="180"/>
    </row>
    <row r="24" spans="2:11" s="1" customFormat="1" ht="21.75">
      <c r="B24" s="180"/>
      <c r="F24" s="222"/>
      <c r="G24" s="235" t="s">
        <v>153</v>
      </c>
      <c r="H24" s="235"/>
      <c r="I24" s="235"/>
      <c r="K24" s="180"/>
    </row>
    <row r="25" spans="6:11" s="1" customFormat="1" ht="21.75">
      <c r="F25" s="222"/>
      <c r="G25" s="236" t="s">
        <v>154</v>
      </c>
      <c r="H25" s="236"/>
      <c r="I25" s="236"/>
      <c r="K25" s="180"/>
    </row>
    <row r="26" s="1" customFormat="1" ht="21.75">
      <c r="K26" s="180"/>
    </row>
    <row r="27" s="1" customFormat="1" ht="21.75">
      <c r="K27" s="180"/>
    </row>
    <row r="28" s="1" customFormat="1" ht="21.75">
      <c r="K28" s="180"/>
    </row>
    <row r="29" s="1" customFormat="1" ht="21.75">
      <c r="K29" s="180"/>
    </row>
    <row r="30" s="1" customFormat="1" ht="21.75">
      <c r="K30" s="180"/>
    </row>
    <row r="31" s="1" customFormat="1" ht="21.75">
      <c r="K31" s="180"/>
    </row>
    <row r="32" spans="2:4" ht="21.75">
      <c r="B32" s="138"/>
      <c r="C32" s="4"/>
      <c r="D32" s="4"/>
    </row>
    <row r="33" spans="2:6" ht="21.75">
      <c r="B33" s="138"/>
      <c r="F33" s="4"/>
    </row>
    <row r="34" spans="2:6" ht="21.75">
      <c r="B34" s="4"/>
      <c r="F34" s="4"/>
    </row>
  </sheetData>
  <sheetProtection formatCells="0" formatColumns="0" formatRows="0" insertColumns="0" insertRows="0" insertHyperlinks="0" deleteColumns="0" deleteRows="0" selectLockedCells="1" sort="0" autoFilter="0" pivotTables="0"/>
  <mergeCells count="36">
    <mergeCell ref="A1:I1"/>
    <mergeCell ref="A2:I2"/>
    <mergeCell ref="A3:I3"/>
    <mergeCell ref="B4:E4"/>
    <mergeCell ref="F4:H4"/>
    <mergeCell ref="B5:E5"/>
    <mergeCell ref="F5:H5"/>
    <mergeCell ref="B6:E6"/>
    <mergeCell ref="F6:H6"/>
    <mergeCell ref="B7:E7"/>
    <mergeCell ref="F7:H7"/>
    <mergeCell ref="B8:E8"/>
    <mergeCell ref="F8:H8"/>
    <mergeCell ref="F9:H9"/>
    <mergeCell ref="B10:E10"/>
    <mergeCell ref="F10:H10"/>
    <mergeCell ref="B11:E11"/>
    <mergeCell ref="F11:H11"/>
    <mergeCell ref="B12:E12"/>
    <mergeCell ref="F12:H12"/>
    <mergeCell ref="B13:E13"/>
    <mergeCell ref="F13:H13"/>
    <mergeCell ref="B14:E14"/>
    <mergeCell ref="F14:H14"/>
    <mergeCell ref="B15:E15"/>
    <mergeCell ref="F15:H15"/>
    <mergeCell ref="G23:I23"/>
    <mergeCell ref="G24:I24"/>
    <mergeCell ref="G25:I25"/>
    <mergeCell ref="A19:I19"/>
    <mergeCell ref="B16:E16"/>
    <mergeCell ref="F16:H16"/>
    <mergeCell ref="B17:E17"/>
    <mergeCell ref="F17:H17"/>
    <mergeCell ref="B18:E18"/>
    <mergeCell ref="F18:H18"/>
  </mergeCells>
  <printOptions/>
  <pageMargins left="0.7086614173228347" right="0.35433070866141736" top="0.8661417322834646" bottom="0.9055118110236221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J21"/>
  <sheetViews>
    <sheetView showGridLines="0" view="pageBreakPreview" zoomScale="95" zoomScaleSheetLayoutView="95" workbookViewId="0" topLeftCell="A1">
      <selection activeCell="K19" sqref="K19"/>
    </sheetView>
  </sheetViews>
  <sheetFormatPr defaultColWidth="9.140625" defaultRowHeight="12.75"/>
  <cols>
    <col min="1" max="1" width="7.421875" style="27" customWidth="1"/>
    <col min="2" max="2" width="20.421875" style="27" customWidth="1"/>
    <col min="3" max="3" width="2.421875" style="27" customWidth="1"/>
    <col min="4" max="4" width="5.57421875" style="27" customWidth="1"/>
    <col min="5" max="7" width="15.7109375" style="27" customWidth="1"/>
    <col min="8" max="8" width="12.28125" style="27" customWidth="1"/>
    <col min="9" max="9" width="9.140625" style="27" customWidth="1"/>
    <col min="10" max="10" width="13.140625" style="27" bestFit="1" customWidth="1"/>
    <col min="11" max="16384" width="9.140625" style="27" customWidth="1"/>
  </cols>
  <sheetData>
    <row r="1" spans="1:8" ht="27.75">
      <c r="A1" s="276" t="s">
        <v>18</v>
      </c>
      <c r="B1" s="276"/>
      <c r="C1" s="276"/>
      <c r="D1" s="276"/>
      <c r="E1" s="276"/>
      <c r="F1" s="276"/>
      <c r="G1" s="276"/>
      <c r="H1" s="276"/>
    </row>
    <row r="2" spans="1:8" ht="24">
      <c r="A2" s="277" t="str">
        <f>สรุป!A2</f>
        <v>ปรับปรุงห้องปฏิบัติการหลักสูตรท่องเที่ยวและโรงแรม</v>
      </c>
      <c r="B2" s="277"/>
      <c r="C2" s="277"/>
      <c r="D2" s="277"/>
      <c r="E2" s="277"/>
      <c r="F2" s="277"/>
      <c r="G2" s="277"/>
      <c r="H2" s="277"/>
    </row>
    <row r="3" spans="1:8" ht="24">
      <c r="A3" s="277" t="str">
        <f>สรุป!A3</f>
        <v>มหาวิทยาลัยราชภัฏอุตรดิตถ์</v>
      </c>
      <c r="B3" s="277"/>
      <c r="C3" s="277"/>
      <c r="D3" s="277"/>
      <c r="E3" s="277"/>
      <c r="F3" s="277"/>
      <c r="G3" s="277"/>
      <c r="H3" s="277"/>
    </row>
    <row r="4" spans="1:8" ht="21.75">
      <c r="A4" s="28" t="s">
        <v>0</v>
      </c>
      <c r="B4" s="278" t="s">
        <v>1</v>
      </c>
      <c r="C4" s="279"/>
      <c r="D4" s="280"/>
      <c r="E4" s="29" t="s">
        <v>3</v>
      </c>
      <c r="F4" s="28" t="s">
        <v>19</v>
      </c>
      <c r="G4" s="28" t="s">
        <v>20</v>
      </c>
      <c r="H4" s="28" t="s">
        <v>21</v>
      </c>
    </row>
    <row r="5" spans="1:8" ht="21.75">
      <c r="A5" s="30"/>
      <c r="B5" s="281"/>
      <c r="C5" s="282"/>
      <c r="D5" s="283"/>
      <c r="E5" s="31" t="s">
        <v>22</v>
      </c>
      <c r="F5" s="31" t="s">
        <v>22</v>
      </c>
      <c r="G5" s="31" t="s">
        <v>22</v>
      </c>
      <c r="H5" s="32"/>
    </row>
    <row r="6" spans="1:10" ht="18.75" customHeight="1">
      <c r="A6" s="33">
        <v>1</v>
      </c>
      <c r="B6" s="231" t="str">
        <f>งานสถาปัตยกรรม!B6</f>
        <v>งานรื้อ</v>
      </c>
      <c r="C6" s="34"/>
      <c r="D6" s="139"/>
      <c r="E6" s="36"/>
      <c r="F6" s="36"/>
      <c r="G6" s="37"/>
      <c r="H6" s="38"/>
      <c r="I6" s="39"/>
      <c r="J6" s="39"/>
    </row>
    <row r="7" spans="1:10" ht="21.75">
      <c r="A7" s="33">
        <v>2</v>
      </c>
      <c r="B7" s="181" t="str">
        <f>งานสถาปัตยกรรม!B14</f>
        <v>งานผนัง</v>
      </c>
      <c r="C7" s="34"/>
      <c r="D7" s="35"/>
      <c r="E7" s="36"/>
      <c r="F7" s="36"/>
      <c r="G7" s="37"/>
      <c r="H7" s="38"/>
      <c r="I7" s="39"/>
      <c r="J7" s="39"/>
    </row>
    <row r="8" spans="1:10" ht="21.75">
      <c r="A8" s="33">
        <v>3</v>
      </c>
      <c r="B8" s="181" t="str">
        <f>งานสถาปัตยกรรม!B23</f>
        <v>งานพื้น</v>
      </c>
      <c r="C8" s="34"/>
      <c r="D8" s="35"/>
      <c r="E8" s="36"/>
      <c r="F8" s="36"/>
      <c r="G8" s="37"/>
      <c r="H8" s="38"/>
      <c r="I8" s="39"/>
      <c r="J8" s="39"/>
    </row>
    <row r="9" spans="1:10" ht="21.75">
      <c r="A9" s="33">
        <v>4</v>
      </c>
      <c r="B9" s="181" t="str">
        <f>งานสถาปัตยกรรม!B28</f>
        <v>งานฝ้าเพดาน</v>
      </c>
      <c r="C9" s="34"/>
      <c r="D9" s="35"/>
      <c r="E9" s="36"/>
      <c r="F9" s="36"/>
      <c r="G9" s="37"/>
      <c r="H9" s="38"/>
      <c r="I9" s="39"/>
      <c r="J9" s="39"/>
    </row>
    <row r="10" spans="1:10" ht="21.75">
      <c r="A10" s="33">
        <v>5</v>
      </c>
      <c r="B10" s="181" t="str">
        <f>งานสถาปัตยกรรม!B34</f>
        <v>งานอื่นๆ</v>
      </c>
      <c r="C10" s="34"/>
      <c r="D10" s="35"/>
      <c r="E10" s="36"/>
      <c r="F10" s="36"/>
      <c r="G10" s="37"/>
      <c r="H10" s="38"/>
      <c r="I10" s="39"/>
      <c r="J10" s="39"/>
    </row>
    <row r="11" spans="1:10" ht="21.75">
      <c r="A11" s="33">
        <v>6</v>
      </c>
      <c r="B11" s="40" t="str">
        <f>ระบบไฟฟ้า!B6</f>
        <v>งานระบบไฟฟ้า</v>
      </c>
      <c r="C11" s="34"/>
      <c r="D11" s="35"/>
      <c r="E11" s="36"/>
      <c r="F11" s="36"/>
      <c r="G11" s="37"/>
      <c r="H11" s="38"/>
      <c r="I11" s="39"/>
      <c r="J11" s="39"/>
    </row>
    <row r="12" spans="1:10" ht="21.75">
      <c r="A12" s="33"/>
      <c r="B12" s="40"/>
      <c r="C12" s="34"/>
      <c r="D12" s="35"/>
      <c r="E12" s="36"/>
      <c r="F12" s="36"/>
      <c r="G12" s="37"/>
      <c r="H12" s="38"/>
      <c r="I12" s="39"/>
      <c r="J12" s="39"/>
    </row>
    <row r="13" spans="1:10" ht="21.75">
      <c r="A13" s="33"/>
      <c r="B13" s="40"/>
      <c r="C13" s="34"/>
      <c r="D13" s="35"/>
      <c r="E13" s="36"/>
      <c r="F13" s="36"/>
      <c r="G13" s="37"/>
      <c r="H13" s="38"/>
      <c r="I13" s="39"/>
      <c r="J13" s="39"/>
    </row>
    <row r="14" spans="1:8" ht="21.75">
      <c r="A14" s="33"/>
      <c r="B14" s="284" t="s">
        <v>23</v>
      </c>
      <c r="C14" s="285"/>
      <c r="D14" s="286"/>
      <c r="E14" s="41"/>
      <c r="F14" s="41"/>
      <c r="G14" s="41"/>
      <c r="H14" s="42"/>
    </row>
    <row r="15" spans="1:10" ht="24">
      <c r="A15" s="33"/>
      <c r="B15" s="269" t="s">
        <v>24</v>
      </c>
      <c r="C15" s="270"/>
      <c r="D15" s="271"/>
      <c r="E15" s="272"/>
      <c r="F15" s="273"/>
      <c r="G15" s="274" t="s">
        <v>25</v>
      </c>
      <c r="H15" s="275"/>
      <c r="J15" s="39"/>
    </row>
    <row r="16" spans="1:8" ht="24">
      <c r="A16" s="43"/>
      <c r="B16" s="44"/>
      <c r="C16" s="44"/>
      <c r="D16" s="44"/>
      <c r="E16" s="45"/>
      <c r="F16" s="45"/>
      <c r="G16" s="45"/>
      <c r="H16" s="46"/>
    </row>
    <row r="17" spans="1:8" ht="24">
      <c r="A17" s="43"/>
      <c r="B17" s="44"/>
      <c r="C17" s="44"/>
      <c r="D17" s="44"/>
      <c r="E17" s="45"/>
      <c r="F17" s="47"/>
      <c r="G17" s="45"/>
      <c r="H17" s="46"/>
    </row>
    <row r="18" spans="1:8" ht="24">
      <c r="A18" s="43"/>
      <c r="B18" s="44"/>
      <c r="C18" s="44"/>
      <c r="D18" s="44"/>
      <c r="E18" s="45"/>
      <c r="F18" s="47"/>
      <c r="G18" s="45"/>
      <c r="H18" s="46"/>
    </row>
    <row r="19" spans="2:3" ht="21.75">
      <c r="B19" s="39"/>
      <c r="C19" s="39"/>
    </row>
    <row r="20" ht="21.75">
      <c r="E20" s="39"/>
    </row>
    <row r="21" ht="21.75">
      <c r="E21" s="39"/>
    </row>
  </sheetData>
  <sheetProtection formatCells="0" formatColumns="0" formatRows="0" insertColumns="0" insertRows="0" insertHyperlinks="0" deleteColumns="0" deleteRows="0" selectLockedCells="1" sort="0" autoFilter="0" pivotTables="0"/>
  <mergeCells count="9">
    <mergeCell ref="B15:D15"/>
    <mergeCell ref="E15:F15"/>
    <mergeCell ref="G15:H15"/>
    <mergeCell ref="A1:H1"/>
    <mergeCell ref="A2:H2"/>
    <mergeCell ref="A3:H3"/>
    <mergeCell ref="B4:D4"/>
    <mergeCell ref="B5:D5"/>
    <mergeCell ref="B14:D14"/>
  </mergeCells>
  <printOptions/>
  <pageMargins left="0.4330708661417323" right="0" top="0.8661417322834646" bottom="1.1023622047244095" header="0.5118110236220472" footer="0.5118110236220472"/>
  <pageSetup horizontalDpi="600" verticalDpi="600" orientation="portrait" paperSize="9" r:id="rId2"/>
  <headerFooter alignWithMargins="0">
    <oddHeader>&amp;R&amp;"TH SarabunPSK,ธรรมดา"ปร.5 &amp;P/&amp;N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5"/>
  <sheetViews>
    <sheetView view="pageBreakPreview" zoomScale="98" zoomScaleSheetLayoutView="98" workbookViewId="0" topLeftCell="A1">
      <selection activeCell="E7" sqref="E7:I55"/>
    </sheetView>
  </sheetViews>
  <sheetFormatPr defaultColWidth="9.140625" defaultRowHeight="12.75"/>
  <cols>
    <col min="1" max="1" width="6.00390625" style="174" customWidth="1"/>
    <col min="2" max="2" width="22.421875" style="1" customWidth="1"/>
    <col min="3" max="3" width="8.00390625" style="6" customWidth="1"/>
    <col min="4" max="4" width="7.140625" style="5" customWidth="1"/>
    <col min="5" max="5" width="10.00390625" style="6" customWidth="1"/>
    <col min="6" max="6" width="12.421875" style="6" customWidth="1"/>
    <col min="7" max="7" width="10.00390625" style="6" customWidth="1"/>
    <col min="8" max="8" width="12.28125" style="6" customWidth="1"/>
    <col min="9" max="9" width="12.7109375" style="6" customWidth="1"/>
    <col min="10" max="16384" width="9.140625" style="1" customWidth="1"/>
  </cols>
  <sheetData>
    <row r="1" spans="1:9" ht="27.75">
      <c r="A1" s="287" t="s">
        <v>8</v>
      </c>
      <c r="B1" s="287"/>
      <c r="C1" s="287"/>
      <c r="D1" s="287"/>
      <c r="E1" s="287"/>
      <c r="F1" s="287"/>
      <c r="G1" s="287"/>
      <c r="H1" s="287"/>
      <c r="I1" s="287"/>
    </row>
    <row r="2" spans="1:9" ht="24">
      <c r="A2" s="288" t="str">
        <f>สรุป!A2</f>
        <v>ปรับปรุงห้องปฏิบัติการหลักสูตรท่องเที่ยวและโรงแรม</v>
      </c>
      <c r="B2" s="288"/>
      <c r="C2" s="288"/>
      <c r="D2" s="288"/>
      <c r="E2" s="288"/>
      <c r="F2" s="288"/>
      <c r="G2" s="288"/>
      <c r="H2" s="288"/>
      <c r="I2" s="288"/>
    </row>
    <row r="3" spans="1:9" ht="24">
      <c r="A3" s="288" t="str">
        <f>สรุป!A3</f>
        <v>มหาวิทยาลัยราชภัฏอุตรดิตถ์</v>
      </c>
      <c r="B3" s="288"/>
      <c r="C3" s="288"/>
      <c r="D3" s="288"/>
      <c r="E3" s="288"/>
      <c r="F3" s="288"/>
      <c r="G3" s="288"/>
      <c r="H3" s="288"/>
      <c r="I3" s="288"/>
    </row>
    <row r="4" spans="1:9" ht="21.75">
      <c r="A4" s="289" t="s">
        <v>0</v>
      </c>
      <c r="B4" s="289" t="s">
        <v>1</v>
      </c>
      <c r="C4" s="291" t="s">
        <v>10</v>
      </c>
      <c r="D4" s="289" t="s">
        <v>2</v>
      </c>
      <c r="E4" s="293" t="s">
        <v>3</v>
      </c>
      <c r="F4" s="294"/>
      <c r="G4" s="293" t="s">
        <v>4</v>
      </c>
      <c r="H4" s="294"/>
      <c r="I4" s="291" t="s">
        <v>5</v>
      </c>
    </row>
    <row r="5" spans="1:9" ht="21.75">
      <c r="A5" s="290"/>
      <c r="B5" s="290"/>
      <c r="C5" s="292"/>
      <c r="D5" s="290"/>
      <c r="E5" s="20" t="s">
        <v>6</v>
      </c>
      <c r="F5" s="20" t="s">
        <v>7</v>
      </c>
      <c r="G5" s="20" t="s">
        <v>6</v>
      </c>
      <c r="H5" s="20" t="s">
        <v>7</v>
      </c>
      <c r="I5" s="292"/>
    </row>
    <row r="6" spans="1:9" s="141" customFormat="1" ht="21.75">
      <c r="A6" s="143">
        <v>1</v>
      </c>
      <c r="B6" s="144" t="s">
        <v>81</v>
      </c>
      <c r="C6" s="145"/>
      <c r="D6" s="146"/>
      <c r="E6" s="147"/>
      <c r="F6" s="147"/>
      <c r="G6" s="148"/>
      <c r="H6" s="148"/>
      <c r="I6" s="148"/>
    </row>
    <row r="7" spans="1:9" s="141" customFormat="1" ht="65.25">
      <c r="A7" s="187">
        <v>1.01</v>
      </c>
      <c r="B7" s="169" t="s">
        <v>87</v>
      </c>
      <c r="C7" s="156"/>
      <c r="D7" s="188" t="s">
        <v>79</v>
      </c>
      <c r="E7" s="158"/>
      <c r="F7" s="158"/>
      <c r="G7" s="159"/>
      <c r="H7" s="159"/>
      <c r="I7" s="159"/>
    </row>
    <row r="8" spans="1:9" s="141" customFormat="1" ht="43.5">
      <c r="A8" s="187">
        <v>1.02</v>
      </c>
      <c r="B8" s="22" t="s">
        <v>90</v>
      </c>
      <c r="C8" s="189"/>
      <c r="D8" s="157" t="s">
        <v>15</v>
      </c>
      <c r="E8" s="158"/>
      <c r="F8" s="158"/>
      <c r="G8" s="159"/>
      <c r="H8" s="159"/>
      <c r="I8" s="159"/>
    </row>
    <row r="9" spans="1:9" s="141" customFormat="1" ht="43.5">
      <c r="A9" s="187">
        <v>1.03</v>
      </c>
      <c r="B9" s="26" t="s">
        <v>91</v>
      </c>
      <c r="C9" s="189"/>
      <c r="D9" s="157" t="s">
        <v>15</v>
      </c>
      <c r="E9" s="158"/>
      <c r="F9" s="158"/>
      <c r="G9" s="159"/>
      <c r="H9" s="159"/>
      <c r="I9" s="159"/>
    </row>
    <row r="10" spans="1:9" s="141" customFormat="1" ht="43.5">
      <c r="A10" s="187">
        <v>1.04</v>
      </c>
      <c r="B10" s="26" t="s">
        <v>82</v>
      </c>
      <c r="C10" s="190"/>
      <c r="D10" s="157" t="s">
        <v>15</v>
      </c>
      <c r="E10" s="155"/>
      <c r="F10" s="158"/>
      <c r="G10" s="155"/>
      <c r="H10" s="159"/>
      <c r="I10" s="159"/>
    </row>
    <row r="11" spans="1:9" s="141" customFormat="1" ht="43.5">
      <c r="A11" s="187">
        <v>1.05</v>
      </c>
      <c r="B11" s="22" t="s">
        <v>88</v>
      </c>
      <c r="C11" s="189"/>
      <c r="D11" s="157" t="s">
        <v>79</v>
      </c>
      <c r="E11" s="158"/>
      <c r="F11" s="158"/>
      <c r="G11" s="159"/>
      <c r="H11" s="159"/>
      <c r="I11" s="159"/>
    </row>
    <row r="12" spans="1:9" s="141" customFormat="1" ht="43.5">
      <c r="A12" s="187">
        <v>1.06</v>
      </c>
      <c r="B12" s="22" t="s">
        <v>89</v>
      </c>
      <c r="C12" s="156"/>
      <c r="D12" s="157" t="s">
        <v>15</v>
      </c>
      <c r="E12" s="155"/>
      <c r="F12" s="158"/>
      <c r="G12" s="155"/>
      <c r="H12" s="159"/>
      <c r="I12" s="159"/>
    </row>
    <row r="13" spans="1:9" s="142" customFormat="1" ht="21.75">
      <c r="A13" s="160"/>
      <c r="B13" s="171" t="s">
        <v>83</v>
      </c>
      <c r="C13" s="145"/>
      <c r="D13" s="146"/>
      <c r="E13" s="161"/>
      <c r="F13" s="158"/>
      <c r="G13" s="161"/>
      <c r="H13" s="161"/>
      <c r="I13" s="161"/>
    </row>
    <row r="14" spans="1:9" s="140" customFormat="1" ht="21.75">
      <c r="A14" s="143">
        <v>2</v>
      </c>
      <c r="B14" s="162" t="s">
        <v>84</v>
      </c>
      <c r="C14" s="145"/>
      <c r="D14" s="146"/>
      <c r="E14" s="152"/>
      <c r="F14" s="152"/>
      <c r="G14" s="153"/>
      <c r="H14" s="153"/>
      <c r="I14" s="153"/>
    </row>
    <row r="15" spans="1:9" s="141" customFormat="1" ht="21.75">
      <c r="A15" s="187">
        <v>2.01</v>
      </c>
      <c r="B15" s="169" t="s">
        <v>121</v>
      </c>
      <c r="C15" s="194"/>
      <c r="D15" s="192" t="s">
        <v>17</v>
      </c>
      <c r="E15" s="194"/>
      <c r="F15" s="195"/>
      <c r="G15" s="194"/>
      <c r="H15" s="195"/>
      <c r="I15" s="195"/>
    </row>
    <row r="16" spans="1:9" s="17" customFormat="1" ht="18.75" customHeight="1">
      <c r="A16" s="185">
        <v>2.02</v>
      </c>
      <c r="B16" s="22" t="s">
        <v>77</v>
      </c>
      <c r="C16" s="24"/>
      <c r="D16" s="23" t="s">
        <v>76</v>
      </c>
      <c r="E16" s="24"/>
      <c r="F16" s="25"/>
      <c r="G16" s="24"/>
      <c r="H16" s="25"/>
      <c r="I16" s="25"/>
    </row>
    <row r="17" spans="1:9" s="17" customFormat="1" ht="39.75" customHeight="1">
      <c r="A17" s="186">
        <v>2.03</v>
      </c>
      <c r="B17" s="22" t="s">
        <v>85</v>
      </c>
      <c r="C17" s="194"/>
      <c r="D17" s="192" t="s">
        <v>17</v>
      </c>
      <c r="E17" s="194"/>
      <c r="F17" s="195"/>
      <c r="G17" s="194"/>
      <c r="H17" s="195"/>
      <c r="I17" s="195"/>
    </row>
    <row r="18" spans="1:9" s="140" customFormat="1" ht="21.75">
      <c r="A18" s="187">
        <v>2.04</v>
      </c>
      <c r="B18" s="22" t="s">
        <v>86</v>
      </c>
      <c r="C18" s="150"/>
      <c r="D18" s="151" t="s">
        <v>79</v>
      </c>
      <c r="E18" s="152"/>
      <c r="F18" s="152"/>
      <c r="G18" s="153"/>
      <c r="H18" s="153"/>
      <c r="I18" s="153"/>
    </row>
    <row r="19" spans="1:9" s="140" customFormat="1" ht="43.5">
      <c r="A19" s="185">
        <v>2.05</v>
      </c>
      <c r="B19" s="22" t="s">
        <v>119</v>
      </c>
      <c r="C19" s="189"/>
      <c r="D19" s="157" t="s">
        <v>79</v>
      </c>
      <c r="E19" s="158"/>
      <c r="F19" s="158"/>
      <c r="G19" s="159"/>
      <c r="H19" s="159"/>
      <c r="I19" s="159"/>
    </row>
    <row r="20" spans="1:9" s="140" customFormat="1" ht="21.75">
      <c r="A20" s="186">
        <v>2.06</v>
      </c>
      <c r="B20" s="16" t="s">
        <v>78</v>
      </c>
      <c r="C20" s="150"/>
      <c r="D20" s="151" t="s">
        <v>76</v>
      </c>
      <c r="E20" s="152"/>
      <c r="F20" s="152"/>
      <c r="G20" s="153"/>
      <c r="H20" s="153"/>
      <c r="I20" s="153"/>
    </row>
    <row r="21" spans="1:9" s="140" customFormat="1" ht="43.5">
      <c r="A21" s="187">
        <v>2.07</v>
      </c>
      <c r="B21" s="26" t="s">
        <v>101</v>
      </c>
      <c r="C21" s="189"/>
      <c r="D21" s="157" t="s">
        <v>76</v>
      </c>
      <c r="E21" s="158"/>
      <c r="F21" s="158"/>
      <c r="G21" s="159"/>
      <c r="H21" s="159"/>
      <c r="I21" s="159"/>
    </row>
    <row r="22" spans="1:9" s="140" customFormat="1" ht="21.75">
      <c r="A22" s="160"/>
      <c r="B22" s="172" t="s">
        <v>97</v>
      </c>
      <c r="C22" s="145"/>
      <c r="D22" s="151"/>
      <c r="E22" s="163"/>
      <c r="F22" s="164"/>
      <c r="G22" s="164"/>
      <c r="H22" s="164"/>
      <c r="I22" s="164"/>
    </row>
    <row r="23" spans="1:9" s="140" customFormat="1" ht="21.75">
      <c r="A23" s="143">
        <v>3</v>
      </c>
      <c r="B23" s="144" t="s">
        <v>92</v>
      </c>
      <c r="C23" s="165"/>
      <c r="D23" s="166"/>
      <c r="E23" s="165"/>
      <c r="F23" s="165"/>
      <c r="G23" s="165"/>
      <c r="H23" s="165"/>
      <c r="I23" s="165"/>
    </row>
    <row r="24" spans="1:9" s="140" customFormat="1" ht="21.75">
      <c r="A24" s="185">
        <v>3.01</v>
      </c>
      <c r="B24" s="154" t="s">
        <v>95</v>
      </c>
      <c r="C24" s="24"/>
      <c r="D24" s="23" t="s">
        <v>79</v>
      </c>
      <c r="E24" s="24"/>
      <c r="F24" s="25"/>
      <c r="G24" s="24"/>
      <c r="H24" s="25"/>
      <c r="I24" s="25"/>
    </row>
    <row r="25" spans="1:9" s="17" customFormat="1" ht="42.75" customHeight="1">
      <c r="A25" s="186">
        <v>3.02</v>
      </c>
      <c r="B25" s="22" t="s">
        <v>94</v>
      </c>
      <c r="C25" s="191"/>
      <c r="D25" s="192" t="s">
        <v>79</v>
      </c>
      <c r="E25" s="191"/>
      <c r="F25" s="193"/>
      <c r="G25" s="191"/>
      <c r="H25" s="193"/>
      <c r="I25" s="193"/>
    </row>
    <row r="26" spans="1:9" s="140" customFormat="1" ht="43.5">
      <c r="A26" s="186">
        <v>3.03</v>
      </c>
      <c r="B26" s="22" t="s">
        <v>93</v>
      </c>
      <c r="C26" s="189"/>
      <c r="D26" s="157" t="s">
        <v>79</v>
      </c>
      <c r="E26" s="158"/>
      <c r="F26" s="158"/>
      <c r="G26" s="159"/>
      <c r="H26" s="159"/>
      <c r="I26" s="159"/>
    </row>
    <row r="27" spans="1:9" s="140" customFormat="1" ht="21.75">
      <c r="A27" s="173"/>
      <c r="B27" s="168" t="s">
        <v>96</v>
      </c>
      <c r="C27" s="165"/>
      <c r="D27" s="166"/>
      <c r="E27" s="165"/>
      <c r="F27" s="167"/>
      <c r="G27" s="167"/>
      <c r="H27" s="167"/>
      <c r="I27" s="167"/>
    </row>
    <row r="28" spans="1:9" s="140" customFormat="1" ht="21.75">
      <c r="A28" s="143">
        <v>4</v>
      </c>
      <c r="B28" s="144" t="s">
        <v>98</v>
      </c>
      <c r="C28" s="165"/>
      <c r="D28" s="166"/>
      <c r="E28" s="165"/>
      <c r="F28" s="165"/>
      <c r="G28" s="165"/>
      <c r="H28" s="165"/>
      <c r="I28" s="165"/>
    </row>
    <row r="29" spans="1:9" s="17" customFormat="1" ht="63.75" customHeight="1">
      <c r="A29" s="186">
        <v>4.01</v>
      </c>
      <c r="B29" s="22" t="s">
        <v>99</v>
      </c>
      <c r="C29" s="191"/>
      <c r="D29" s="192" t="s">
        <v>79</v>
      </c>
      <c r="E29" s="191"/>
      <c r="F29" s="193"/>
      <c r="G29" s="191"/>
      <c r="H29" s="193"/>
      <c r="I29" s="193"/>
    </row>
    <row r="30" spans="1:9" s="17" customFormat="1" ht="63" customHeight="1">
      <c r="A30" s="186">
        <v>4.02</v>
      </c>
      <c r="B30" s="22" t="s">
        <v>100</v>
      </c>
      <c r="C30" s="194"/>
      <c r="D30" s="192" t="s">
        <v>79</v>
      </c>
      <c r="E30" s="194"/>
      <c r="F30" s="195"/>
      <c r="G30" s="195"/>
      <c r="H30" s="195"/>
      <c r="I30" s="195"/>
    </row>
    <row r="31" spans="1:9" s="17" customFormat="1" ht="41.25" customHeight="1">
      <c r="A31" s="186">
        <v>4.03</v>
      </c>
      <c r="B31" s="22" t="s">
        <v>148</v>
      </c>
      <c r="C31" s="194"/>
      <c r="D31" s="192" t="s">
        <v>17</v>
      </c>
      <c r="E31" s="194"/>
      <c r="F31" s="195"/>
      <c r="G31" s="195"/>
      <c r="H31" s="195"/>
      <c r="I31" s="195"/>
    </row>
    <row r="32" spans="1:9" s="17" customFormat="1" ht="41.25" customHeight="1">
      <c r="A32" s="186">
        <v>4.04</v>
      </c>
      <c r="B32" s="184" t="s">
        <v>101</v>
      </c>
      <c r="C32" s="191"/>
      <c r="D32" s="196" t="s">
        <v>79</v>
      </c>
      <c r="E32" s="191"/>
      <c r="F32" s="193"/>
      <c r="G32" s="191"/>
      <c r="H32" s="193"/>
      <c r="I32" s="193"/>
    </row>
    <row r="33" spans="1:9" s="140" customFormat="1" ht="21.75">
      <c r="A33" s="173"/>
      <c r="B33" s="168" t="s">
        <v>102</v>
      </c>
      <c r="C33" s="165"/>
      <c r="D33" s="166"/>
      <c r="E33" s="165"/>
      <c r="F33" s="167"/>
      <c r="G33" s="167"/>
      <c r="H33" s="167"/>
      <c r="I33" s="167"/>
    </row>
    <row r="34" spans="1:9" s="140" customFormat="1" ht="21.75" customHeight="1">
      <c r="A34" s="143">
        <v>5</v>
      </c>
      <c r="B34" s="144" t="s">
        <v>103</v>
      </c>
      <c r="C34" s="165"/>
      <c r="D34" s="166"/>
      <c r="E34" s="165"/>
      <c r="F34" s="165"/>
      <c r="G34" s="165"/>
      <c r="H34" s="165"/>
      <c r="I34" s="165"/>
    </row>
    <row r="35" spans="1:9" s="140" customFormat="1" ht="21.75">
      <c r="A35" s="197">
        <v>5.01</v>
      </c>
      <c r="B35" s="177" t="s">
        <v>104</v>
      </c>
      <c r="C35" s="165"/>
      <c r="D35" s="166" t="s">
        <v>15</v>
      </c>
      <c r="E35" s="21"/>
      <c r="F35" s="2"/>
      <c r="G35" s="21"/>
      <c r="H35" s="2"/>
      <c r="I35" s="2"/>
    </row>
    <row r="36" spans="1:9" s="17" customFormat="1" ht="18.75" customHeight="1">
      <c r="A36" s="186">
        <v>5.02</v>
      </c>
      <c r="B36" s="22" t="s">
        <v>105</v>
      </c>
      <c r="C36" s="21"/>
      <c r="D36" s="23" t="s">
        <v>15</v>
      </c>
      <c r="E36" s="21"/>
      <c r="F36" s="2"/>
      <c r="G36" s="21"/>
      <c r="H36" s="2"/>
      <c r="I36" s="2"/>
    </row>
    <row r="37" spans="1:9" s="17" customFormat="1" ht="21.75" customHeight="1">
      <c r="A37" s="199">
        <v>5.03</v>
      </c>
      <c r="B37" s="200" t="s">
        <v>106</v>
      </c>
      <c r="C37" s="191"/>
      <c r="D37" s="192" t="s">
        <v>15</v>
      </c>
      <c r="E37" s="191"/>
      <c r="F37" s="193"/>
      <c r="G37" s="191"/>
      <c r="H37" s="193"/>
      <c r="I37" s="193"/>
    </row>
    <row r="38" spans="1:9" s="17" customFormat="1" ht="63.75" customHeight="1">
      <c r="A38" s="198">
        <v>5.04</v>
      </c>
      <c r="B38" s="22" t="s">
        <v>107</v>
      </c>
      <c r="C38" s="191"/>
      <c r="D38" s="192" t="s">
        <v>15</v>
      </c>
      <c r="E38" s="191"/>
      <c r="F38" s="193"/>
      <c r="G38" s="191"/>
      <c r="H38" s="193"/>
      <c r="I38" s="193"/>
    </row>
    <row r="39" spans="1:9" s="17" customFormat="1" ht="18.75" customHeight="1">
      <c r="A39" s="186">
        <v>5.05</v>
      </c>
      <c r="B39" s="184" t="s">
        <v>108</v>
      </c>
      <c r="C39" s="21"/>
      <c r="D39" s="183" t="s">
        <v>15</v>
      </c>
      <c r="E39" s="21"/>
      <c r="F39" s="2"/>
      <c r="G39" s="21"/>
      <c r="H39" s="2"/>
      <c r="I39" s="2"/>
    </row>
    <row r="40" spans="1:9" s="140" customFormat="1" ht="21.75">
      <c r="A40" s="186">
        <v>5.06</v>
      </c>
      <c r="B40" s="22" t="s">
        <v>109</v>
      </c>
      <c r="C40" s="150"/>
      <c r="D40" s="151" t="s">
        <v>15</v>
      </c>
      <c r="E40" s="152"/>
      <c r="F40" s="152"/>
      <c r="G40" s="153"/>
      <c r="H40" s="153"/>
      <c r="I40" s="153"/>
    </row>
    <row r="41" spans="1:9" s="140" customFormat="1" ht="21.75" customHeight="1">
      <c r="A41" s="198">
        <v>5.07</v>
      </c>
      <c r="B41" s="22" t="s">
        <v>110</v>
      </c>
      <c r="C41" s="150"/>
      <c r="D41" s="151" t="s">
        <v>15</v>
      </c>
      <c r="E41" s="152"/>
      <c r="F41" s="152"/>
      <c r="G41" s="153"/>
      <c r="H41" s="153"/>
      <c r="I41" s="153"/>
    </row>
    <row r="42" spans="1:9" s="140" customFormat="1" ht="43.5">
      <c r="A42" s="186">
        <v>5.08</v>
      </c>
      <c r="B42" s="26" t="s">
        <v>150</v>
      </c>
      <c r="C42" s="189"/>
      <c r="D42" s="157" t="s">
        <v>15</v>
      </c>
      <c r="E42" s="158"/>
      <c r="F42" s="158"/>
      <c r="G42" s="159"/>
      <c r="H42" s="159"/>
      <c r="I42" s="159"/>
    </row>
    <row r="43" spans="1:9" s="140" customFormat="1" ht="21.75">
      <c r="A43" s="186">
        <v>5.09</v>
      </c>
      <c r="B43" s="16" t="s">
        <v>111</v>
      </c>
      <c r="C43" s="145"/>
      <c r="D43" s="151" t="s">
        <v>15</v>
      </c>
      <c r="E43" s="155"/>
      <c r="F43" s="152"/>
      <c r="G43" s="155"/>
      <c r="H43" s="153"/>
      <c r="I43" s="153"/>
    </row>
    <row r="44" spans="1:9" s="17" customFormat="1" ht="21" customHeight="1">
      <c r="A44" s="227">
        <v>5.1</v>
      </c>
      <c r="B44" s="26" t="s">
        <v>112</v>
      </c>
      <c r="C44" s="182"/>
      <c r="D44" s="183" t="s">
        <v>15</v>
      </c>
      <c r="E44" s="155"/>
      <c r="F44" s="152"/>
      <c r="G44" s="182"/>
      <c r="H44" s="153"/>
      <c r="I44" s="153"/>
    </row>
    <row r="45" spans="1:9" s="140" customFormat="1" ht="43.5">
      <c r="A45" s="186">
        <v>5.11</v>
      </c>
      <c r="B45" s="170" t="s">
        <v>113</v>
      </c>
      <c r="C45" s="156"/>
      <c r="D45" s="157" t="s">
        <v>79</v>
      </c>
      <c r="E45" s="155"/>
      <c r="F45" s="158"/>
      <c r="G45" s="155"/>
      <c r="H45" s="159"/>
      <c r="I45" s="159"/>
    </row>
    <row r="46" spans="1:9" s="140" customFormat="1" ht="21.75">
      <c r="A46" s="186">
        <v>5.12</v>
      </c>
      <c r="B46" s="170" t="s">
        <v>120</v>
      </c>
      <c r="C46" s="156"/>
      <c r="D46" s="157" t="s">
        <v>15</v>
      </c>
      <c r="E46" s="155"/>
      <c r="F46" s="158"/>
      <c r="G46" s="155"/>
      <c r="H46" s="159"/>
      <c r="I46" s="159"/>
    </row>
    <row r="47" spans="1:9" s="140" customFormat="1" ht="43.5">
      <c r="A47" s="198">
        <v>5.13</v>
      </c>
      <c r="B47" s="169" t="s">
        <v>114</v>
      </c>
      <c r="C47" s="156"/>
      <c r="D47" s="157" t="s">
        <v>76</v>
      </c>
      <c r="E47" s="155"/>
      <c r="F47" s="158"/>
      <c r="G47" s="155"/>
      <c r="H47" s="159"/>
      <c r="I47" s="159"/>
    </row>
    <row r="48" spans="1:9" s="140" customFormat="1" ht="21.75">
      <c r="A48" s="197">
        <v>5.14</v>
      </c>
      <c r="B48" s="169" t="s">
        <v>118</v>
      </c>
      <c r="C48" s="156"/>
      <c r="D48" s="157" t="s">
        <v>16</v>
      </c>
      <c r="E48" s="155"/>
      <c r="F48" s="158"/>
      <c r="G48" s="155"/>
      <c r="H48" s="159"/>
      <c r="I48" s="159"/>
    </row>
    <row r="49" spans="1:9" s="140" customFormat="1" ht="43.5">
      <c r="A49" s="198">
        <v>5.15</v>
      </c>
      <c r="B49" s="169" t="s">
        <v>149</v>
      </c>
      <c r="C49" s="156"/>
      <c r="D49" s="157" t="s">
        <v>16</v>
      </c>
      <c r="E49" s="155"/>
      <c r="F49" s="158"/>
      <c r="G49" s="155"/>
      <c r="H49" s="159"/>
      <c r="I49" s="159"/>
    </row>
    <row r="50" spans="1:9" s="140" customFormat="1" ht="21.75" customHeight="1">
      <c r="A50" s="186">
        <v>5.16</v>
      </c>
      <c r="B50" s="149" t="s">
        <v>115</v>
      </c>
      <c r="C50" s="189"/>
      <c r="D50" s="157" t="s">
        <v>16</v>
      </c>
      <c r="E50" s="158"/>
      <c r="F50" s="158"/>
      <c r="G50" s="159"/>
      <c r="H50" s="159"/>
      <c r="I50" s="159"/>
    </row>
    <row r="51" spans="1:9" s="140" customFormat="1" ht="21.75">
      <c r="A51" s="173"/>
      <c r="B51" s="168" t="s">
        <v>116</v>
      </c>
      <c r="C51" s="165"/>
      <c r="D51" s="166"/>
      <c r="E51" s="165"/>
      <c r="F51" s="167"/>
      <c r="G51" s="167"/>
      <c r="H51" s="167"/>
      <c r="I51" s="167"/>
    </row>
    <row r="52" spans="1:9" s="140" customFormat="1" ht="21.75">
      <c r="A52" s="173"/>
      <c r="B52" s="168"/>
      <c r="C52" s="165"/>
      <c r="D52" s="166"/>
      <c r="E52" s="165"/>
      <c r="F52" s="167"/>
      <c r="G52" s="167"/>
      <c r="H52" s="167"/>
      <c r="I52" s="167"/>
    </row>
    <row r="53" spans="1:9" s="140" customFormat="1" ht="21.75">
      <c r="A53" s="173"/>
      <c r="B53" s="168"/>
      <c r="C53" s="165"/>
      <c r="D53" s="166"/>
      <c r="E53" s="165"/>
      <c r="F53" s="167"/>
      <c r="G53" s="167"/>
      <c r="H53" s="167"/>
      <c r="I53" s="167"/>
    </row>
    <row r="54" spans="1:9" s="140" customFormat="1" ht="21.75">
      <c r="A54" s="175"/>
      <c r="B54" s="169"/>
      <c r="C54" s="156"/>
      <c r="D54" s="157"/>
      <c r="E54" s="155"/>
      <c r="F54" s="158"/>
      <c r="G54" s="155"/>
      <c r="H54" s="159"/>
      <c r="I54" s="159"/>
    </row>
    <row r="55" spans="1:9" s="140" customFormat="1" ht="21.75">
      <c r="A55" s="173"/>
      <c r="B55" s="168" t="s">
        <v>117</v>
      </c>
      <c r="C55" s="165"/>
      <c r="D55" s="166"/>
      <c r="E55" s="165"/>
      <c r="F55" s="167"/>
      <c r="G55" s="167"/>
      <c r="H55" s="167"/>
      <c r="I55" s="167"/>
    </row>
  </sheetData>
  <sheetProtection/>
  <mergeCells count="10">
    <mergeCell ref="A1:I1"/>
    <mergeCell ref="A2:I2"/>
    <mergeCell ref="A3:I3"/>
    <mergeCell ref="A4:A5"/>
    <mergeCell ref="B4:B5"/>
    <mergeCell ref="C4:C5"/>
    <mergeCell ref="D4:D5"/>
    <mergeCell ref="E4:F4"/>
    <mergeCell ref="G4:H4"/>
    <mergeCell ref="I4:I5"/>
  </mergeCells>
  <printOptions/>
  <pageMargins left="0.2755905511811024" right="0.11811023622047245" top="0.5905511811023623" bottom="0.5905511811023623" header="0.3937007874015748" footer="0.5118110236220472"/>
  <pageSetup horizontalDpi="600" verticalDpi="600" orientation="portrait" paperSize="9" r:id="rId2"/>
  <headerFooter alignWithMargins="0">
    <oddHeader>&amp;R&amp;"TH SarabunPSK,ธรรมดา"&amp;12 ปร.4 &amp;P / &amp;N</oddHeader>
  </headerFooter>
  <rowBreaks count="1" manualBreakCount="1">
    <brk id="22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="98" zoomScaleSheetLayoutView="98" workbookViewId="0" topLeftCell="A7">
      <selection activeCell="Q21" sqref="Q21"/>
    </sheetView>
  </sheetViews>
  <sheetFormatPr defaultColWidth="9.140625" defaultRowHeight="12.75"/>
  <cols>
    <col min="1" max="1" width="6.28125" style="174" customWidth="1"/>
    <col min="2" max="2" width="22.421875" style="1" customWidth="1"/>
    <col min="3" max="3" width="9.00390625" style="6" customWidth="1"/>
    <col min="4" max="4" width="7.140625" style="5" customWidth="1"/>
    <col min="5" max="5" width="10.00390625" style="6" customWidth="1"/>
    <col min="6" max="6" width="12.421875" style="6" customWidth="1"/>
    <col min="7" max="7" width="9.28125" style="6" customWidth="1"/>
    <col min="8" max="8" width="12.28125" style="6" customWidth="1"/>
    <col min="9" max="9" width="12.8515625" style="6" customWidth="1"/>
    <col min="10" max="16384" width="9.140625" style="1" customWidth="1"/>
  </cols>
  <sheetData>
    <row r="1" spans="1:9" ht="27.75">
      <c r="A1" s="287" t="s">
        <v>8</v>
      </c>
      <c r="B1" s="287"/>
      <c r="C1" s="287"/>
      <c r="D1" s="287"/>
      <c r="E1" s="287"/>
      <c r="F1" s="287"/>
      <c r="G1" s="287"/>
      <c r="H1" s="287"/>
      <c r="I1" s="287"/>
    </row>
    <row r="2" spans="1:9" ht="24">
      <c r="A2" s="288" t="str">
        <f>สรุป!A2</f>
        <v>ปรับปรุงห้องปฏิบัติการหลักสูตรท่องเที่ยวและโรงแรม</v>
      </c>
      <c r="B2" s="288"/>
      <c r="C2" s="288"/>
      <c r="D2" s="288"/>
      <c r="E2" s="288"/>
      <c r="F2" s="288"/>
      <c r="G2" s="288"/>
      <c r="H2" s="288"/>
      <c r="I2" s="288"/>
    </row>
    <row r="3" spans="1:9" ht="24">
      <c r="A3" s="288" t="str">
        <f>สรุป!A3</f>
        <v>มหาวิทยาลัยราชภัฏอุตรดิตถ์</v>
      </c>
      <c r="B3" s="288"/>
      <c r="C3" s="288"/>
      <c r="D3" s="288"/>
      <c r="E3" s="288"/>
      <c r="F3" s="288"/>
      <c r="G3" s="288"/>
      <c r="H3" s="288"/>
      <c r="I3" s="288"/>
    </row>
    <row r="4" spans="1:9" ht="21.75">
      <c r="A4" s="289" t="s">
        <v>0</v>
      </c>
      <c r="B4" s="289" t="s">
        <v>1</v>
      </c>
      <c r="C4" s="291" t="s">
        <v>10</v>
      </c>
      <c r="D4" s="289" t="s">
        <v>2</v>
      </c>
      <c r="E4" s="293" t="s">
        <v>3</v>
      </c>
      <c r="F4" s="294"/>
      <c r="G4" s="293" t="s">
        <v>4</v>
      </c>
      <c r="H4" s="294"/>
      <c r="I4" s="291" t="s">
        <v>5</v>
      </c>
    </row>
    <row r="5" spans="1:9" ht="21.75">
      <c r="A5" s="290"/>
      <c r="B5" s="290"/>
      <c r="C5" s="292"/>
      <c r="D5" s="290"/>
      <c r="E5" s="20" t="s">
        <v>6</v>
      </c>
      <c r="F5" s="20" t="s">
        <v>7</v>
      </c>
      <c r="G5" s="20" t="s">
        <v>6</v>
      </c>
      <c r="H5" s="20" t="s">
        <v>7</v>
      </c>
      <c r="I5" s="292"/>
    </row>
    <row r="6" spans="1:9" s="141" customFormat="1" ht="21.75" customHeight="1">
      <c r="A6" s="202">
        <v>1</v>
      </c>
      <c r="B6" s="203" t="s">
        <v>122</v>
      </c>
      <c r="C6" s="204"/>
      <c r="D6" s="202"/>
      <c r="E6" s="205"/>
      <c r="F6" s="206"/>
      <c r="G6" s="206"/>
      <c r="H6" s="206"/>
      <c r="I6" s="206"/>
    </row>
    <row r="7" spans="1:9" s="141" customFormat="1" ht="21.75" customHeight="1">
      <c r="A7" s="208">
        <v>1.1</v>
      </c>
      <c r="B7" s="208" t="s">
        <v>123</v>
      </c>
      <c r="C7" s="225"/>
      <c r="D7" s="207" t="s">
        <v>16</v>
      </c>
      <c r="E7" s="209"/>
      <c r="F7" s="210"/>
      <c r="G7" s="206"/>
      <c r="H7" s="210"/>
      <c r="I7" s="210"/>
    </row>
    <row r="8" spans="1:9" s="141" customFormat="1" ht="63" customHeight="1">
      <c r="A8" s="228">
        <v>1.2</v>
      </c>
      <c r="B8" s="184" t="s">
        <v>124</v>
      </c>
      <c r="C8" s="191"/>
      <c r="D8" s="196" t="s">
        <v>15</v>
      </c>
      <c r="E8" s="218"/>
      <c r="F8" s="219"/>
      <c r="G8" s="218"/>
      <c r="H8" s="219"/>
      <c r="I8" s="219"/>
    </row>
    <row r="9" spans="1:9" s="141" customFormat="1" ht="79.5" customHeight="1">
      <c r="A9" s="228">
        <v>1.3</v>
      </c>
      <c r="B9" s="184" t="s">
        <v>125</v>
      </c>
      <c r="C9" s="191"/>
      <c r="D9" s="196" t="s">
        <v>15</v>
      </c>
      <c r="E9" s="218"/>
      <c r="F9" s="219"/>
      <c r="G9" s="218"/>
      <c r="H9" s="219"/>
      <c r="I9" s="219"/>
    </row>
    <row r="10" spans="1:9" s="141" customFormat="1" ht="61.5" customHeight="1">
      <c r="A10" s="208">
        <v>1.4</v>
      </c>
      <c r="B10" s="184" t="s">
        <v>126</v>
      </c>
      <c r="C10" s="191"/>
      <c r="D10" s="196" t="s">
        <v>15</v>
      </c>
      <c r="E10" s="218"/>
      <c r="F10" s="220"/>
      <c r="G10" s="218"/>
      <c r="H10" s="220"/>
      <c r="I10" s="220"/>
    </row>
    <row r="11" spans="1:9" s="141" customFormat="1" ht="38.25" customHeight="1">
      <c r="A11" s="228">
        <v>1.5</v>
      </c>
      <c r="B11" s="184" t="s">
        <v>127</v>
      </c>
      <c r="C11" s="219"/>
      <c r="D11" s="196" t="s">
        <v>15</v>
      </c>
      <c r="E11" s="219"/>
      <c r="F11" s="219"/>
      <c r="G11" s="219"/>
      <c r="H11" s="219"/>
      <c r="I11" s="219"/>
    </row>
    <row r="12" spans="1:9" s="141" customFormat="1" ht="27.75" customHeight="1">
      <c r="A12" s="228">
        <v>1.6</v>
      </c>
      <c r="B12" s="184" t="s">
        <v>128</v>
      </c>
      <c r="C12" s="219"/>
      <c r="D12" s="196" t="s">
        <v>15</v>
      </c>
      <c r="E12" s="219"/>
      <c r="F12" s="219"/>
      <c r="G12" s="219"/>
      <c r="H12" s="219"/>
      <c r="I12" s="219"/>
    </row>
    <row r="13" spans="1:9" s="141" customFormat="1" ht="21.75" customHeight="1">
      <c r="A13" s="208">
        <v>1.7</v>
      </c>
      <c r="B13" s="184" t="s">
        <v>129</v>
      </c>
      <c r="C13" s="24"/>
      <c r="D13" s="183" t="s">
        <v>15</v>
      </c>
      <c r="E13" s="209"/>
      <c r="F13" s="210"/>
      <c r="G13" s="209"/>
      <c r="H13" s="210"/>
      <c r="I13" s="210"/>
    </row>
    <row r="14" spans="1:9" s="142" customFormat="1" ht="41.25" customHeight="1">
      <c r="A14" s="228">
        <v>1.8</v>
      </c>
      <c r="B14" s="184" t="s">
        <v>130</v>
      </c>
      <c r="C14" s="191"/>
      <c r="D14" s="196" t="s">
        <v>15</v>
      </c>
      <c r="E14" s="218"/>
      <c r="F14" s="219"/>
      <c r="G14" s="218"/>
      <c r="H14" s="219"/>
      <c r="I14" s="219"/>
    </row>
    <row r="15" spans="1:9" s="140" customFormat="1" ht="46.5" customHeight="1">
      <c r="A15" s="228">
        <v>1.9</v>
      </c>
      <c r="B15" s="184" t="s">
        <v>131</v>
      </c>
      <c r="C15" s="191"/>
      <c r="D15" s="196" t="s">
        <v>15</v>
      </c>
      <c r="E15" s="218"/>
      <c r="F15" s="219"/>
      <c r="G15" s="218"/>
      <c r="H15" s="219"/>
      <c r="I15" s="219"/>
    </row>
    <row r="16" spans="1:9" s="141" customFormat="1" ht="37.5" customHeight="1">
      <c r="A16" s="229">
        <v>1.2</v>
      </c>
      <c r="B16" s="184" t="s">
        <v>132</v>
      </c>
      <c r="C16" s="191"/>
      <c r="D16" s="196" t="s">
        <v>15</v>
      </c>
      <c r="E16" s="218"/>
      <c r="F16" s="219"/>
      <c r="G16" s="218"/>
      <c r="H16" s="219"/>
      <c r="I16" s="219"/>
    </row>
    <row r="17" spans="1:9" s="17" customFormat="1" ht="21.75" customHeight="1">
      <c r="A17" s="229">
        <v>1.21</v>
      </c>
      <c r="B17" s="184" t="s">
        <v>133</v>
      </c>
      <c r="C17" s="24"/>
      <c r="D17" s="183" t="s">
        <v>15</v>
      </c>
      <c r="E17" s="209"/>
      <c r="F17" s="210"/>
      <c r="G17" s="209"/>
      <c r="H17" s="210"/>
      <c r="I17" s="210"/>
    </row>
    <row r="18" spans="1:9" s="17" customFormat="1" ht="21.75" customHeight="1">
      <c r="A18" s="229">
        <v>1.22</v>
      </c>
      <c r="B18" s="184" t="s">
        <v>134</v>
      </c>
      <c r="C18" s="24"/>
      <c r="D18" s="183" t="s">
        <v>15</v>
      </c>
      <c r="E18" s="209"/>
      <c r="F18" s="210"/>
      <c r="G18" s="209"/>
      <c r="H18" s="210"/>
      <c r="I18" s="210"/>
    </row>
    <row r="19" spans="1:9" s="17" customFormat="1" ht="39.75" customHeight="1">
      <c r="A19" s="229">
        <v>1.23</v>
      </c>
      <c r="B19" s="184" t="s">
        <v>135</v>
      </c>
      <c r="C19" s="191"/>
      <c r="D19" s="196" t="s">
        <v>15</v>
      </c>
      <c r="E19" s="218"/>
      <c r="F19" s="219"/>
      <c r="G19" s="218"/>
      <c r="H19" s="219"/>
      <c r="I19" s="219"/>
    </row>
    <row r="20" spans="1:9" s="140" customFormat="1" ht="21.75" customHeight="1">
      <c r="A20" s="229">
        <v>1.24</v>
      </c>
      <c r="B20" s="16" t="s">
        <v>136</v>
      </c>
      <c r="C20" s="182"/>
      <c r="D20" s="207" t="s">
        <v>137</v>
      </c>
      <c r="E20" s="182"/>
      <c r="F20" s="210"/>
      <c r="G20" s="182"/>
      <c r="H20" s="210"/>
      <c r="I20" s="210"/>
    </row>
    <row r="21" spans="1:9" s="140" customFormat="1" ht="40.5" customHeight="1">
      <c r="A21" s="229">
        <v>1.25</v>
      </c>
      <c r="B21" s="26" t="s">
        <v>138</v>
      </c>
      <c r="C21" s="182"/>
      <c r="D21" s="207" t="s">
        <v>137</v>
      </c>
      <c r="E21" s="182"/>
      <c r="F21" s="210"/>
      <c r="G21" s="182"/>
      <c r="H21" s="210"/>
      <c r="I21" s="210"/>
    </row>
    <row r="22" spans="1:9" s="140" customFormat="1" ht="21.75" customHeight="1">
      <c r="A22" s="229">
        <v>1.26</v>
      </c>
      <c r="B22" s="16" t="s">
        <v>139</v>
      </c>
      <c r="C22" s="182"/>
      <c r="D22" s="207" t="s">
        <v>137</v>
      </c>
      <c r="E22" s="182"/>
      <c r="F22" s="210"/>
      <c r="G22" s="182"/>
      <c r="H22" s="210"/>
      <c r="I22" s="210"/>
    </row>
    <row r="23" spans="1:9" s="140" customFormat="1" ht="21.75" customHeight="1">
      <c r="A23" s="229">
        <v>1.27</v>
      </c>
      <c r="B23" s="211" t="s">
        <v>140</v>
      </c>
      <c r="C23" s="182"/>
      <c r="D23" s="183" t="s">
        <v>141</v>
      </c>
      <c r="E23" s="182"/>
      <c r="F23" s="210"/>
      <c r="G23" s="182"/>
      <c r="H23" s="210"/>
      <c r="I23" s="210"/>
    </row>
    <row r="24" spans="1:9" s="140" customFormat="1" ht="62.25" customHeight="1">
      <c r="A24" s="229">
        <v>1.28</v>
      </c>
      <c r="B24" s="221" t="s">
        <v>142</v>
      </c>
      <c r="C24" s="224"/>
      <c r="D24" s="196" t="s">
        <v>15</v>
      </c>
      <c r="E24" s="224"/>
      <c r="F24" s="219"/>
      <c r="G24" s="224"/>
      <c r="H24" s="219"/>
      <c r="I24" s="219"/>
    </row>
    <row r="25" spans="1:9" s="140" customFormat="1" ht="21.75">
      <c r="A25" s="229">
        <v>1.29</v>
      </c>
      <c r="B25" s="212" t="s">
        <v>143</v>
      </c>
      <c r="C25" s="182"/>
      <c r="D25" s="183" t="s">
        <v>15</v>
      </c>
      <c r="E25" s="182"/>
      <c r="F25" s="210"/>
      <c r="G25" s="182"/>
      <c r="H25" s="210"/>
      <c r="I25" s="210"/>
    </row>
    <row r="26" spans="1:9" s="140" customFormat="1" ht="21.75">
      <c r="A26" s="229">
        <v>1.3</v>
      </c>
      <c r="B26" s="212" t="s">
        <v>144</v>
      </c>
      <c r="C26" s="182"/>
      <c r="D26" s="183" t="s">
        <v>16</v>
      </c>
      <c r="E26" s="182"/>
      <c r="F26" s="210"/>
      <c r="G26" s="182"/>
      <c r="H26" s="210"/>
      <c r="I26" s="210"/>
    </row>
    <row r="27" spans="1:9" s="17" customFormat="1" ht="42.75" customHeight="1">
      <c r="A27" s="229">
        <v>1.31</v>
      </c>
      <c r="B27" s="223" t="s">
        <v>145</v>
      </c>
      <c r="C27" s="224"/>
      <c r="D27" s="196" t="s">
        <v>141</v>
      </c>
      <c r="E27" s="224"/>
      <c r="F27" s="219"/>
      <c r="G27" s="224"/>
      <c r="H27" s="219"/>
      <c r="I27" s="219"/>
    </row>
    <row r="28" spans="1:9" s="140" customFormat="1" ht="21.75">
      <c r="A28" s="229">
        <v>1.32</v>
      </c>
      <c r="B28" s="184" t="s">
        <v>146</v>
      </c>
      <c r="C28" s="24"/>
      <c r="D28" s="183" t="s">
        <v>16</v>
      </c>
      <c r="E28" s="209"/>
      <c r="F28" s="210"/>
      <c r="G28" s="182"/>
      <c r="H28" s="210"/>
      <c r="I28" s="210"/>
    </row>
    <row r="29" spans="1:9" s="140" customFormat="1" ht="21.75">
      <c r="A29" s="213"/>
      <c r="B29" s="214" t="s">
        <v>147</v>
      </c>
      <c r="C29" s="215"/>
      <c r="D29" s="216"/>
      <c r="E29" s="215"/>
      <c r="F29" s="217"/>
      <c r="G29" s="217"/>
      <c r="H29" s="217"/>
      <c r="I29" s="217"/>
    </row>
  </sheetData>
  <sheetProtection/>
  <mergeCells count="10">
    <mergeCell ref="A1:I1"/>
    <mergeCell ref="A2:I2"/>
    <mergeCell ref="A3:I3"/>
    <mergeCell ref="A4:A5"/>
    <mergeCell ref="B4:B5"/>
    <mergeCell ref="C4:C5"/>
    <mergeCell ref="D4:D5"/>
    <mergeCell ref="E4:F4"/>
    <mergeCell ref="G4:H4"/>
    <mergeCell ref="I4:I5"/>
  </mergeCells>
  <printOptions/>
  <pageMargins left="0.2755905511811024" right="0.11811023622047245" top="0.5905511811023623" bottom="0.5905511811023623" header="0.3937007874015748" footer="0.5118110236220472"/>
  <pageSetup horizontalDpi="600" verticalDpi="600" orientation="portrait" paperSize="9" r:id="rId2"/>
  <headerFooter alignWithMargins="0">
    <oddHeader>&amp;R&amp;"TH SarabunPSK,ธรรมดา"&amp;12 ปร.4 &amp;P / &amp;N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/>
  <dimension ref="A1:J73"/>
  <sheetViews>
    <sheetView showGridLines="0" zoomScaleSheetLayoutView="100" workbookViewId="0" topLeftCell="A16">
      <selection activeCell="O26" sqref="O26"/>
    </sheetView>
  </sheetViews>
  <sheetFormatPr defaultColWidth="9.140625" defaultRowHeight="12.75"/>
  <cols>
    <col min="1" max="1" width="7.8515625" style="49" customWidth="1"/>
    <col min="2" max="2" width="14.7109375" style="49" customWidth="1"/>
    <col min="3" max="6" width="11.28125" style="49" customWidth="1"/>
    <col min="7" max="8" width="12.28125" style="49" customWidth="1"/>
    <col min="9" max="10" width="7.7109375" style="49" customWidth="1"/>
    <col min="11" max="16384" width="9.140625" style="49" customWidth="1"/>
  </cols>
  <sheetData>
    <row r="1" spans="1:10" ht="24">
      <c r="A1" s="326" t="s">
        <v>26</v>
      </c>
      <c r="B1" s="326"/>
      <c r="C1" s="326"/>
      <c r="D1" s="326"/>
      <c r="E1" s="326"/>
      <c r="F1" s="326"/>
      <c r="G1" s="326"/>
      <c r="H1" s="326"/>
      <c r="I1" s="326"/>
      <c r="J1" s="326"/>
    </row>
    <row r="2" spans="1:10" ht="24">
      <c r="A2" s="326" t="str">
        <f>สรุป!A2</f>
        <v>ปรับปรุงห้องปฏิบัติการหลักสูตรท่องเที่ยวและโรงแรม</v>
      </c>
      <c r="B2" s="326"/>
      <c r="C2" s="326"/>
      <c r="D2" s="326"/>
      <c r="E2" s="326"/>
      <c r="F2" s="326"/>
      <c r="G2" s="326"/>
      <c r="H2" s="326"/>
      <c r="I2" s="326"/>
      <c r="J2" s="326"/>
    </row>
    <row r="3" spans="1:10" ht="24">
      <c r="A3" s="326" t="str">
        <f>'[4]สรุป'!A3</f>
        <v>มหาวิทยาลัยราชภัฏอุตรดิตถ์</v>
      </c>
      <c r="B3" s="326"/>
      <c r="C3" s="326"/>
      <c r="D3" s="326"/>
      <c r="E3" s="326"/>
      <c r="F3" s="326"/>
      <c r="G3" s="326"/>
      <c r="H3" s="326"/>
      <c r="I3" s="326"/>
      <c r="J3" s="326"/>
    </row>
    <row r="4" spans="1:10" ht="15" customHeight="1">
      <c r="A4" s="48"/>
      <c r="B4" s="48"/>
      <c r="C4" s="48"/>
      <c r="D4" s="48"/>
      <c r="E4" s="48"/>
      <c r="F4" s="48"/>
      <c r="G4" s="48"/>
      <c r="H4" s="48"/>
      <c r="I4" s="48"/>
      <c r="J4" s="48"/>
    </row>
    <row r="5" spans="1:10" ht="16.5" customHeight="1">
      <c r="A5" s="327" t="s">
        <v>27</v>
      </c>
      <c r="B5" s="328"/>
      <c r="C5" s="328"/>
      <c r="D5" s="50">
        <f>SUM(สรุป!F8)/1000000</f>
        <v>0</v>
      </c>
      <c r="E5" s="51" t="s">
        <v>28</v>
      </c>
      <c r="F5" s="52"/>
      <c r="G5" s="52"/>
      <c r="H5" s="52"/>
      <c r="I5" s="53"/>
      <c r="J5" s="54"/>
    </row>
    <row r="6" spans="1:10" ht="18" customHeight="1">
      <c r="A6" s="55"/>
      <c r="B6" s="56" t="s">
        <v>29</v>
      </c>
      <c r="C6" s="56"/>
      <c r="D6" s="56">
        <f>SUM(D41)</f>
        <v>0</v>
      </c>
      <c r="E6" s="57" t="s">
        <v>30</v>
      </c>
      <c r="F6" s="56" t="s">
        <v>31</v>
      </c>
      <c r="G6" s="58"/>
      <c r="H6" s="56"/>
      <c r="I6" s="56">
        <f>SUM(I41)</f>
        <v>5</v>
      </c>
      <c r="J6" s="59" t="s">
        <v>32</v>
      </c>
    </row>
    <row r="7" spans="1:10" ht="21" customHeight="1">
      <c r="A7" s="60"/>
      <c r="B7" s="61" t="s">
        <v>33</v>
      </c>
      <c r="C7" s="61"/>
      <c r="D7" s="61">
        <f>SUM(D42)</f>
        <v>0</v>
      </c>
      <c r="E7" s="62" t="s">
        <v>30</v>
      </c>
      <c r="F7" s="63" t="s">
        <v>34</v>
      </c>
      <c r="G7" s="61"/>
      <c r="H7" s="61"/>
      <c r="I7" s="61">
        <f>SUM(I42)</f>
        <v>7</v>
      </c>
      <c r="J7" s="64" t="s">
        <v>30</v>
      </c>
    </row>
    <row r="8" spans="1:10" ht="20.25" customHeight="1">
      <c r="A8" s="302" t="s">
        <v>35</v>
      </c>
      <c r="B8" s="329"/>
      <c r="C8" s="302" t="s">
        <v>36</v>
      </c>
      <c r="D8" s="304"/>
      <c r="E8" s="304"/>
      <c r="F8" s="303"/>
      <c r="G8" s="65" t="s">
        <v>37</v>
      </c>
      <c r="H8" s="67" t="s">
        <v>38</v>
      </c>
      <c r="I8" s="302" t="s">
        <v>39</v>
      </c>
      <c r="J8" s="303"/>
    </row>
    <row r="9" spans="1:10" ht="21.75" customHeight="1">
      <c r="A9" s="311" t="s">
        <v>28</v>
      </c>
      <c r="B9" s="331"/>
      <c r="C9" s="313" t="s">
        <v>30</v>
      </c>
      <c r="D9" s="314"/>
      <c r="E9" s="314"/>
      <c r="F9" s="315"/>
      <c r="G9" s="68" t="s">
        <v>40</v>
      </c>
      <c r="H9" s="69" t="s">
        <v>41</v>
      </c>
      <c r="I9" s="311"/>
      <c r="J9" s="312"/>
    </row>
    <row r="10" spans="1:10" ht="21.75" customHeight="1">
      <c r="A10" s="311"/>
      <c r="B10" s="331"/>
      <c r="C10" s="67" t="s">
        <v>42</v>
      </c>
      <c r="D10" s="66" t="s">
        <v>42</v>
      </c>
      <c r="E10" s="67" t="s">
        <v>42</v>
      </c>
      <c r="F10" s="67" t="s">
        <v>7</v>
      </c>
      <c r="G10" s="70"/>
      <c r="H10" s="71"/>
      <c r="I10" s="311"/>
      <c r="J10" s="312"/>
    </row>
    <row r="11" spans="1:10" ht="20.25" customHeight="1">
      <c r="A11" s="317"/>
      <c r="B11" s="319"/>
      <c r="C11" s="73" t="s">
        <v>43</v>
      </c>
      <c r="D11" s="74" t="s">
        <v>44</v>
      </c>
      <c r="E11" s="73" t="s">
        <v>45</v>
      </c>
      <c r="F11" s="73" t="s">
        <v>46</v>
      </c>
      <c r="G11" s="72"/>
      <c r="H11" s="75"/>
      <c r="I11" s="317"/>
      <c r="J11" s="330"/>
    </row>
    <row r="12" spans="1:10" ht="19.5" customHeight="1">
      <c r="A12" s="76" t="s">
        <v>47</v>
      </c>
      <c r="B12" s="76">
        <f>(IF(OR(D5=B47,D5&lt;B47),D5,(IF(AND(D5&gt;B47,(OR(D5&lt;B69,D5=B69))),VLOOKUP(D5,B47:E69,1),D5))))</f>
        <v>0</v>
      </c>
      <c r="C12" s="77">
        <f>(IF(OR(D5=B47,D5&lt;B47),C47,(IF(AND(D5&gt;B47,(OR(D5&lt;B69,D5=B69))),VLOOKUP(D5,B47:E69,2),C70))))</f>
        <v>15.6878</v>
      </c>
      <c r="D12" s="78">
        <f>(IF(OR(D5=B47,D5&lt;B47),D47,(IF(AND(D5&gt;B47,(OR(D5&lt;B69,D5=B69))),VLOOKUP(D5,B47:E69,3),D70))))</f>
        <v>0.8333</v>
      </c>
      <c r="E12" s="77">
        <f>(IF(OR(D5=B47,D5&lt;B47),E47,(IF(AND(D5&gt;B47,(OR(D5&lt;B69,D5=B69))),VLOOKUP(D5,B47:E69,4),E70))))</f>
        <v>5.5</v>
      </c>
      <c r="F12" s="77">
        <f>(C12+D12+E12)</f>
        <v>22.0211</v>
      </c>
      <c r="G12" s="77">
        <f>1+(F12/100)</f>
        <v>1.220211</v>
      </c>
      <c r="H12" s="77">
        <f>1+($I$42/100)</f>
        <v>1.07</v>
      </c>
      <c r="I12" s="320">
        <f>(G12*H12)</f>
        <v>1.30562577</v>
      </c>
      <c r="J12" s="320"/>
    </row>
    <row r="13" spans="1:10" ht="20.25" customHeight="1">
      <c r="A13" s="76" t="s">
        <v>48</v>
      </c>
      <c r="B13" s="76">
        <f ca="1">(IF(OR(D5=B47,D5&lt;B47),D5,(IF(AND(D5&gt;B47,(OR(D5&lt;B69,D5=B69))),(IF(VLOOKUP(D5,B47:E69,1)=D5,D5,OFFSET(B47:B69,MATCH(B12,B47:B69),0,1,1))),D5))))</f>
        <v>0</v>
      </c>
      <c r="C13" s="77">
        <f ca="1">(IF(OR(D5=B47,D5&lt;B47),C12,(IF(AND(D5&gt;B47,(OR(D5&lt;B69,D5=B69))),(IF(VLOOKUP(D5,B47:E69,1)=D5,C12,OFFSET(B47:B69,MATCH(B12,B47:B69),1,1,1))),C12))))</f>
        <v>15.6878</v>
      </c>
      <c r="D13" s="78">
        <f ca="1">(IF(OR(D5=B47,D5&lt;B47),D12,(IF(AND(D5&gt;B47,(OR(D5&lt;B69,D5=B69))),(IF(VLOOKUP(D5,B47:E69,1)=D5,D12,OFFSET(B47:B69,MATCH(B12,B47:B69),2,1,1))),D12))))</f>
        <v>0.8333</v>
      </c>
      <c r="E13" s="77">
        <f ca="1">(IF(OR(D5=B47,D5&lt;B47),E12,(IF(AND(D5&gt;B47,(OR(D5&lt;B69,D5=B69))),(IF(VLOOKUP(D5,B47:E69,1)=D5,E12,OFFSET(B47:B69,MATCH(B12,B47:B69),3,1,1))),E12))))</f>
        <v>5.5</v>
      </c>
      <c r="F13" s="77">
        <f>(C13+D13+E13)</f>
        <v>22.0211</v>
      </c>
      <c r="G13" s="77">
        <f>1+(F13/100)</f>
        <v>1.220211</v>
      </c>
      <c r="H13" s="77">
        <f>1+($I$42/100)</f>
        <v>1.07</v>
      </c>
      <c r="I13" s="321">
        <f>(G13*H13)</f>
        <v>1.30562577</v>
      </c>
      <c r="J13" s="322"/>
    </row>
    <row r="14" spans="1:10" ht="17.25" customHeight="1">
      <c r="A14" s="79" t="s">
        <v>49</v>
      </c>
      <c r="B14" s="80">
        <f>SUM(D5)</f>
        <v>0</v>
      </c>
      <c r="C14" s="81">
        <f>IF(B12=B13,C13,(C13-(((B13-B14)*(C13-C12))/(B13-B12))))</f>
        <v>15.6878</v>
      </c>
      <c r="D14" s="81">
        <f>IF(B12=B13,D13,(D13-(((B13-B14)*(D13-D12))/(B13-B12))))</f>
        <v>0.8333</v>
      </c>
      <c r="E14" s="81">
        <f>IF(B12=B13,E13,(E13-(((B13-B14)*(E13-E12))/(B13-B12))))</f>
        <v>5.5</v>
      </c>
      <c r="F14" s="81">
        <f>SUM(C14:E14)</f>
        <v>22.0211</v>
      </c>
      <c r="G14" s="81">
        <f>1+(F14/100)</f>
        <v>1.220211</v>
      </c>
      <c r="H14" s="81">
        <f>1+($I$42/100)</f>
        <v>1.07</v>
      </c>
      <c r="I14" s="323">
        <f>(G14*H14)</f>
        <v>1.30562577</v>
      </c>
      <c r="J14" s="324"/>
    </row>
    <row r="15" spans="1:10" ht="18.75" customHeight="1">
      <c r="A15" s="82"/>
      <c r="B15" s="83"/>
      <c r="C15" s="84"/>
      <c r="D15" s="84"/>
      <c r="E15" s="84"/>
      <c r="F15" s="84"/>
      <c r="G15" s="84"/>
      <c r="H15" s="84"/>
      <c r="I15" s="84"/>
      <c r="J15" s="84"/>
    </row>
    <row r="16" spans="1:10" ht="20.25" customHeight="1">
      <c r="A16" s="82"/>
      <c r="B16" s="85"/>
      <c r="C16" s="86"/>
      <c r="D16" s="86"/>
      <c r="E16" s="86"/>
      <c r="F16" s="86"/>
      <c r="G16" s="86"/>
      <c r="H16" s="86"/>
      <c r="I16" s="325">
        <f>IF(IF(B12=B13,I13,(I13-(((B13-B14)*(I13-I12))/(B13-B12))))=I14,"","Try again")</f>
      </c>
      <c r="J16" s="325"/>
    </row>
    <row r="17" spans="1:10" ht="18.75" customHeight="1">
      <c r="A17" s="82"/>
      <c r="B17" s="87" t="s">
        <v>50</v>
      </c>
      <c r="C17" s="86"/>
      <c r="D17" s="86"/>
      <c r="E17" s="86"/>
      <c r="F17" s="86"/>
      <c r="G17" s="88">
        <f>SUM(D5)*1000000</f>
        <v>0</v>
      </c>
      <c r="H17" s="84" t="s">
        <v>25</v>
      </c>
      <c r="I17" s="86"/>
      <c r="J17" s="86"/>
    </row>
    <row r="18" spans="1:10" ht="19.5" customHeight="1">
      <c r="A18" s="82"/>
      <c r="B18" s="89" t="s">
        <v>51</v>
      </c>
      <c r="C18" s="90" t="s">
        <v>52</v>
      </c>
      <c r="D18" s="91"/>
      <c r="E18" s="91"/>
      <c r="F18" s="91"/>
      <c r="G18" s="92">
        <f>SUM(C14)</f>
        <v>15.6878</v>
      </c>
      <c r="H18" s="93" t="s">
        <v>30</v>
      </c>
      <c r="I18" s="91"/>
      <c r="J18" s="86"/>
    </row>
    <row r="19" spans="1:10" ht="19.5" customHeight="1">
      <c r="A19" s="82"/>
      <c r="B19" s="89" t="s">
        <v>51</v>
      </c>
      <c r="C19" s="90" t="s">
        <v>53</v>
      </c>
      <c r="D19" s="91"/>
      <c r="E19" s="91"/>
      <c r="F19" s="91"/>
      <c r="G19" s="92">
        <f>SUM(D14)</f>
        <v>0.8333</v>
      </c>
      <c r="H19" s="93" t="s">
        <v>30</v>
      </c>
      <c r="I19" s="91"/>
      <c r="J19" s="86"/>
    </row>
    <row r="20" spans="1:10" ht="20.25" customHeight="1">
      <c r="A20" s="82"/>
      <c r="B20" s="89" t="s">
        <v>51</v>
      </c>
      <c r="C20" s="90" t="s">
        <v>54</v>
      </c>
      <c r="D20" s="91"/>
      <c r="E20" s="91"/>
      <c r="F20" s="91"/>
      <c r="G20" s="92">
        <f>SUM(E14)</f>
        <v>5.5</v>
      </c>
      <c r="H20" s="93" t="s">
        <v>30</v>
      </c>
      <c r="I20" s="91"/>
      <c r="J20" s="86"/>
    </row>
    <row r="21" spans="1:10" ht="19.5" customHeight="1">
      <c r="A21" s="82"/>
      <c r="B21" s="89" t="s">
        <v>51</v>
      </c>
      <c r="C21" s="90" t="s">
        <v>55</v>
      </c>
      <c r="D21" s="91"/>
      <c r="E21" s="91"/>
      <c r="F21" s="91"/>
      <c r="G21" s="92">
        <f>SUM(I7)</f>
        <v>7</v>
      </c>
      <c r="H21" s="93" t="s">
        <v>30</v>
      </c>
      <c r="I21" s="91"/>
      <c r="J21" s="86"/>
    </row>
    <row r="22" spans="1:10" ht="18.75" customHeight="1">
      <c r="A22" s="94"/>
      <c r="B22" s="89" t="s">
        <v>51</v>
      </c>
      <c r="C22" s="95" t="s">
        <v>56</v>
      </c>
      <c r="D22" s="96"/>
      <c r="E22" s="96"/>
      <c r="F22" s="96"/>
      <c r="G22" s="97">
        <f>ROUNDDOWN(I14,4)</f>
        <v>1.3056</v>
      </c>
      <c r="H22" s="93" t="s">
        <v>30</v>
      </c>
      <c r="I22" s="96"/>
      <c r="J22" s="94"/>
    </row>
    <row r="23" spans="1:10" ht="18" customHeight="1">
      <c r="A23" s="98"/>
      <c r="B23" s="96"/>
      <c r="C23" s="95"/>
      <c r="D23" s="96"/>
      <c r="E23" s="96"/>
      <c r="F23" s="96"/>
      <c r="G23" s="96"/>
      <c r="H23" s="96"/>
      <c r="I23" s="96"/>
      <c r="J23" s="94"/>
    </row>
    <row r="24" spans="1:10" ht="19.5" customHeight="1">
      <c r="A24" s="94"/>
      <c r="B24" s="94"/>
      <c r="C24" s="99"/>
      <c r="D24" s="94"/>
      <c r="E24" s="94"/>
      <c r="F24" s="94"/>
      <c r="G24" s="100"/>
      <c r="H24" s="94"/>
      <c r="I24" s="94"/>
      <c r="J24" s="94"/>
    </row>
    <row r="25" spans="1:10" ht="19.5" customHeight="1">
      <c r="A25" s="94"/>
      <c r="B25" s="94"/>
      <c r="C25" s="94"/>
      <c r="D25" s="94"/>
      <c r="E25" s="94"/>
      <c r="F25" s="94"/>
      <c r="G25" s="94"/>
      <c r="H25" s="94"/>
      <c r="I25" s="94"/>
      <c r="J25" s="94"/>
    </row>
    <row r="26" spans="1:10" ht="20.25" customHeight="1">
      <c r="A26" s="94"/>
      <c r="B26" s="94"/>
      <c r="C26" s="94"/>
      <c r="D26" s="94"/>
      <c r="E26" s="94"/>
      <c r="F26" s="94"/>
      <c r="G26" s="94"/>
      <c r="H26" s="94"/>
      <c r="I26" s="94"/>
      <c r="J26" s="94"/>
    </row>
    <row r="27" spans="1:10" ht="20.25" customHeight="1">
      <c r="A27" s="94"/>
      <c r="B27" s="94"/>
      <c r="C27" s="94"/>
      <c r="D27" s="94"/>
      <c r="E27" s="94"/>
      <c r="F27" s="94"/>
      <c r="G27" s="94"/>
      <c r="H27" s="94"/>
      <c r="I27" s="94"/>
      <c r="J27" s="94"/>
    </row>
    <row r="28" spans="1:10" ht="20.25" customHeight="1">
      <c r="A28" s="94"/>
      <c r="B28" s="94"/>
      <c r="C28" s="94"/>
      <c r="D28" s="94"/>
      <c r="E28" s="94"/>
      <c r="F28" s="94"/>
      <c r="G28" s="94"/>
      <c r="H28" s="94"/>
      <c r="I28" s="94"/>
      <c r="J28" s="94"/>
    </row>
    <row r="29" spans="1:10" ht="20.25" customHeight="1">
      <c r="A29" s="94"/>
      <c r="B29" s="94"/>
      <c r="C29" s="94"/>
      <c r="D29" s="94"/>
      <c r="E29" s="94"/>
      <c r="F29" s="94"/>
      <c r="G29" s="94"/>
      <c r="H29" s="94"/>
      <c r="I29" s="94"/>
      <c r="J29" s="94"/>
    </row>
    <row r="30" spans="1:10" ht="20.25" customHeight="1">
      <c r="A30" s="94"/>
      <c r="B30" s="94"/>
      <c r="C30" s="94"/>
      <c r="D30" s="94"/>
      <c r="E30" s="94"/>
      <c r="F30" s="94"/>
      <c r="G30" s="94"/>
      <c r="H30" s="94"/>
      <c r="I30" s="94"/>
      <c r="J30" s="94"/>
    </row>
    <row r="31" spans="1:10" ht="21" customHeight="1">
      <c r="A31" s="94"/>
      <c r="B31" s="94"/>
      <c r="C31" s="94"/>
      <c r="D31" s="94"/>
      <c r="E31" s="94"/>
      <c r="F31" s="94"/>
      <c r="G31" s="94"/>
      <c r="H31" s="94"/>
      <c r="I31" s="94"/>
      <c r="J31" s="94"/>
    </row>
    <row r="32" spans="1:10" ht="21" customHeight="1">
      <c r="A32" s="94"/>
      <c r="B32" s="94"/>
      <c r="C32" s="94"/>
      <c r="D32" s="101"/>
      <c r="E32" s="94"/>
      <c r="F32" s="94"/>
      <c r="G32" s="94"/>
      <c r="H32" s="94"/>
      <c r="I32" s="94"/>
      <c r="J32" s="94"/>
    </row>
    <row r="33" spans="1:10" ht="21" customHeight="1">
      <c r="A33" s="94"/>
      <c r="B33" s="94"/>
      <c r="C33" s="94"/>
      <c r="D33" s="94"/>
      <c r="E33" s="94"/>
      <c r="F33" s="94"/>
      <c r="G33" s="94"/>
      <c r="H33" s="94"/>
      <c r="I33" s="94"/>
      <c r="J33" s="94"/>
    </row>
    <row r="34" spans="1:10" ht="21" customHeight="1">
      <c r="A34" s="94"/>
      <c r="B34" s="94"/>
      <c r="C34" s="94"/>
      <c r="D34" s="94"/>
      <c r="E34" s="94"/>
      <c r="F34" s="94"/>
      <c r="G34" s="94"/>
      <c r="H34" s="94"/>
      <c r="I34" s="94"/>
      <c r="J34" s="94"/>
    </row>
    <row r="35" spans="1:10" ht="21" customHeight="1">
      <c r="A35" s="94"/>
      <c r="B35" s="94"/>
      <c r="C35" s="94"/>
      <c r="D35" s="94"/>
      <c r="E35" s="94"/>
      <c r="F35" s="94"/>
      <c r="G35" s="94"/>
      <c r="H35" s="94"/>
      <c r="I35" s="94"/>
      <c r="J35" s="94"/>
    </row>
    <row r="36" spans="1:10" ht="21" customHeight="1">
      <c r="A36" s="94"/>
      <c r="B36" s="94"/>
      <c r="C36" s="94"/>
      <c r="D36" s="94"/>
      <c r="E36" s="94"/>
      <c r="F36" s="94"/>
      <c r="G36" s="94"/>
      <c r="H36" s="94"/>
      <c r="I36" s="94"/>
      <c r="J36" s="94"/>
    </row>
    <row r="37" spans="1:10" ht="21" customHeight="1">
      <c r="A37" s="94"/>
      <c r="B37" s="94"/>
      <c r="C37" s="94"/>
      <c r="D37" s="94"/>
      <c r="E37" s="94"/>
      <c r="F37" s="94"/>
      <c r="G37" s="94"/>
      <c r="H37" s="94"/>
      <c r="I37" s="94"/>
      <c r="J37" s="94"/>
    </row>
    <row r="38" spans="1:10" ht="21" customHeight="1">
      <c r="A38" s="94"/>
      <c r="B38" s="94"/>
      <c r="C38" s="94"/>
      <c r="D38" s="94"/>
      <c r="E38" s="94"/>
      <c r="F38" s="94"/>
      <c r="G38" s="94"/>
      <c r="H38" s="94"/>
      <c r="I38" s="94"/>
      <c r="J38" s="94"/>
    </row>
    <row r="39" spans="1:10" ht="21" customHeight="1">
      <c r="A39" s="94"/>
      <c r="B39" s="94"/>
      <c r="C39" s="94"/>
      <c r="D39" s="94"/>
      <c r="E39" s="94"/>
      <c r="F39" s="94"/>
      <c r="G39" s="94"/>
      <c r="H39" s="94"/>
      <c r="I39" s="94"/>
      <c r="J39" s="94"/>
    </row>
    <row r="40" spans="1:10" ht="21" customHeight="1">
      <c r="A40" s="326" t="s">
        <v>57</v>
      </c>
      <c r="B40" s="326"/>
      <c r="C40" s="326"/>
      <c r="D40" s="326"/>
      <c r="E40" s="326"/>
      <c r="F40" s="326"/>
      <c r="G40" s="326"/>
      <c r="H40" s="326"/>
      <c r="I40" s="326"/>
      <c r="J40" s="326"/>
    </row>
    <row r="41" spans="1:10" ht="24">
      <c r="A41" s="98"/>
      <c r="B41" s="98" t="s">
        <v>29</v>
      </c>
      <c r="C41" s="98"/>
      <c r="D41" s="98">
        <f>SUM('[6]FACTOR F'!$D$5)</f>
        <v>0</v>
      </c>
      <c r="E41" s="102" t="s">
        <v>30</v>
      </c>
      <c r="F41" s="98" t="s">
        <v>31</v>
      </c>
      <c r="G41" s="103"/>
      <c r="H41" s="98"/>
      <c r="I41" s="98">
        <v>5</v>
      </c>
      <c r="J41" s="102" t="s">
        <v>32</v>
      </c>
    </row>
    <row r="42" spans="1:10" ht="24">
      <c r="A42" s="98"/>
      <c r="B42" s="98" t="s">
        <v>33</v>
      </c>
      <c r="C42" s="98"/>
      <c r="D42" s="98">
        <f>SUM('[6]FACTOR F'!$D$6)</f>
        <v>0</v>
      </c>
      <c r="E42" s="102" t="s">
        <v>30</v>
      </c>
      <c r="F42" s="104" t="s">
        <v>34</v>
      </c>
      <c r="G42" s="98"/>
      <c r="H42" s="98"/>
      <c r="I42" s="98">
        <f>SUM('[7]FACTOR F'!$I$6)</f>
        <v>7</v>
      </c>
      <c r="J42" s="105" t="s">
        <v>30</v>
      </c>
    </row>
    <row r="43" spans="1:10" ht="24">
      <c r="A43" s="302"/>
      <c r="B43" s="303"/>
      <c r="C43" s="302" t="s">
        <v>36</v>
      </c>
      <c r="D43" s="304"/>
      <c r="E43" s="304"/>
      <c r="F43" s="303"/>
      <c r="G43" s="106"/>
      <c r="H43" s="106"/>
      <c r="I43" s="305" t="s">
        <v>39</v>
      </c>
      <c r="J43" s="306"/>
    </row>
    <row r="44" spans="1:10" ht="24">
      <c r="A44" s="311" t="s">
        <v>35</v>
      </c>
      <c r="B44" s="312"/>
      <c r="C44" s="313" t="s">
        <v>30</v>
      </c>
      <c r="D44" s="314"/>
      <c r="E44" s="314"/>
      <c r="F44" s="315"/>
      <c r="G44" s="69" t="s">
        <v>37</v>
      </c>
      <c r="H44" s="69" t="s">
        <v>38</v>
      </c>
      <c r="I44" s="307"/>
      <c r="J44" s="308"/>
    </row>
    <row r="45" spans="1:10" ht="24">
      <c r="A45" s="311" t="s">
        <v>28</v>
      </c>
      <c r="B45" s="316"/>
      <c r="C45" s="67" t="s">
        <v>42</v>
      </c>
      <c r="D45" s="66" t="s">
        <v>42</v>
      </c>
      <c r="E45" s="67" t="s">
        <v>42</v>
      </c>
      <c r="F45" s="67" t="s">
        <v>7</v>
      </c>
      <c r="G45" s="69" t="s">
        <v>40</v>
      </c>
      <c r="H45" s="69" t="s">
        <v>41</v>
      </c>
      <c r="I45" s="307"/>
      <c r="J45" s="308"/>
    </row>
    <row r="46" spans="1:10" ht="24">
      <c r="A46" s="317"/>
      <c r="B46" s="318"/>
      <c r="C46" s="73" t="s">
        <v>43</v>
      </c>
      <c r="D46" s="74" t="s">
        <v>44</v>
      </c>
      <c r="E46" s="73" t="s">
        <v>45</v>
      </c>
      <c r="F46" s="73" t="s">
        <v>46</v>
      </c>
      <c r="G46" s="73"/>
      <c r="H46" s="75"/>
      <c r="I46" s="309"/>
      <c r="J46" s="310"/>
    </row>
    <row r="47" spans="1:10" ht="24">
      <c r="A47" s="107" t="s">
        <v>58</v>
      </c>
      <c r="B47" s="52">
        <v>0.5</v>
      </c>
      <c r="C47" s="108">
        <v>15.6878</v>
      </c>
      <c r="D47" s="86">
        <v>0.8333</v>
      </c>
      <c r="E47" s="109">
        <v>5.5</v>
      </c>
      <c r="F47" s="110">
        <f aca="true" t="shared" si="0" ref="F47:F70">(C47+D47+E47)</f>
        <v>22.0211</v>
      </c>
      <c r="G47" s="108">
        <f aca="true" t="shared" si="1" ref="G47:G70">1+(F47/100)</f>
        <v>1.220211</v>
      </c>
      <c r="H47" s="108">
        <f aca="true" t="shared" si="2" ref="H47:H70">1+($I$42/100)</f>
        <v>1.07</v>
      </c>
      <c r="I47" s="300">
        <f aca="true" t="shared" si="3" ref="I47:I70">(G47*H47)</f>
        <v>1.30562577</v>
      </c>
      <c r="J47" s="301"/>
    </row>
    <row r="48" spans="1:10" ht="24">
      <c r="A48" s="111"/>
      <c r="B48" s="82">
        <v>1</v>
      </c>
      <c r="C48" s="108">
        <v>15.4672</v>
      </c>
      <c r="D48" s="86">
        <v>0.8333</v>
      </c>
      <c r="E48" s="109">
        <v>5.5</v>
      </c>
      <c r="F48" s="110">
        <f t="shared" si="0"/>
        <v>21.8005</v>
      </c>
      <c r="G48" s="112">
        <f t="shared" si="1"/>
        <v>1.218005</v>
      </c>
      <c r="H48" s="112">
        <f t="shared" si="2"/>
        <v>1.07</v>
      </c>
      <c r="I48" s="296">
        <f t="shared" si="3"/>
        <v>1.30326535</v>
      </c>
      <c r="J48" s="297"/>
    </row>
    <row r="49" spans="1:10" ht="24">
      <c r="A49" s="111"/>
      <c r="B49" s="82">
        <v>2</v>
      </c>
      <c r="C49" s="108">
        <v>15.3236</v>
      </c>
      <c r="D49" s="86">
        <v>0.8333</v>
      </c>
      <c r="E49" s="109">
        <v>5.5</v>
      </c>
      <c r="F49" s="110">
        <f t="shared" si="0"/>
        <v>21.6569</v>
      </c>
      <c r="G49" s="112">
        <f t="shared" si="1"/>
        <v>1.216569</v>
      </c>
      <c r="H49" s="112">
        <f t="shared" si="2"/>
        <v>1.07</v>
      </c>
      <c r="I49" s="296">
        <f t="shared" si="3"/>
        <v>1.30172883</v>
      </c>
      <c r="J49" s="297"/>
    </row>
    <row r="50" spans="1:10" ht="24">
      <c r="A50" s="111"/>
      <c r="B50" s="82">
        <v>5</v>
      </c>
      <c r="C50" s="108">
        <v>15.0257</v>
      </c>
      <c r="D50" s="86">
        <v>0.8333</v>
      </c>
      <c r="E50" s="109">
        <v>5.5</v>
      </c>
      <c r="F50" s="110">
        <f t="shared" si="0"/>
        <v>21.359</v>
      </c>
      <c r="G50" s="112">
        <f t="shared" si="1"/>
        <v>1.21359</v>
      </c>
      <c r="H50" s="112">
        <f t="shared" si="2"/>
        <v>1.07</v>
      </c>
      <c r="I50" s="296">
        <f t="shared" si="3"/>
        <v>1.2985413000000001</v>
      </c>
      <c r="J50" s="297"/>
    </row>
    <row r="51" spans="1:10" ht="24">
      <c r="A51" s="111"/>
      <c r="B51" s="82">
        <v>10</v>
      </c>
      <c r="C51" s="108">
        <v>14.9669</v>
      </c>
      <c r="D51" s="86">
        <v>0.8333</v>
      </c>
      <c r="E51" s="109">
        <f>'[6]ดอกเบี้ย,กำไร'!G52</f>
        <v>5</v>
      </c>
      <c r="F51" s="110">
        <f t="shared" si="0"/>
        <v>20.8002</v>
      </c>
      <c r="G51" s="112">
        <f t="shared" si="1"/>
        <v>1.208002</v>
      </c>
      <c r="H51" s="112">
        <f t="shared" si="2"/>
        <v>1.07</v>
      </c>
      <c r="I51" s="296">
        <f t="shared" si="3"/>
        <v>1.29256214</v>
      </c>
      <c r="J51" s="297"/>
    </row>
    <row r="52" spans="1:10" ht="24">
      <c r="A52" s="111"/>
      <c r="B52" s="82">
        <v>15</v>
      </c>
      <c r="C52" s="108">
        <v>11.7015</v>
      </c>
      <c r="D52" s="86">
        <v>0.8333</v>
      </c>
      <c r="E52" s="109">
        <f>'[6]ดอกเบี้ย,กำไร'!G53</f>
        <v>5</v>
      </c>
      <c r="F52" s="110">
        <f t="shared" si="0"/>
        <v>17.534799999999997</v>
      </c>
      <c r="G52" s="112">
        <f t="shared" si="1"/>
        <v>1.175348</v>
      </c>
      <c r="H52" s="112">
        <f t="shared" si="2"/>
        <v>1.07</v>
      </c>
      <c r="I52" s="296">
        <f t="shared" si="3"/>
        <v>1.25762236</v>
      </c>
      <c r="J52" s="297"/>
    </row>
    <row r="53" spans="1:10" ht="24">
      <c r="A53" s="111"/>
      <c r="B53" s="82">
        <v>20</v>
      </c>
      <c r="C53" s="108">
        <v>10.99</v>
      </c>
      <c r="D53" s="86">
        <v>0.8333</v>
      </c>
      <c r="E53" s="109">
        <f>'[6]ดอกเบี้ย,กำไร'!G54</f>
        <v>5</v>
      </c>
      <c r="F53" s="110">
        <f t="shared" si="0"/>
        <v>16.8233</v>
      </c>
      <c r="G53" s="112">
        <f t="shared" si="1"/>
        <v>1.168233</v>
      </c>
      <c r="H53" s="112">
        <f t="shared" si="2"/>
        <v>1.07</v>
      </c>
      <c r="I53" s="296">
        <f t="shared" si="3"/>
        <v>1.2500093100000003</v>
      </c>
      <c r="J53" s="297"/>
    </row>
    <row r="54" spans="1:10" ht="21" customHeight="1">
      <c r="A54" s="111"/>
      <c r="B54" s="82">
        <v>25</v>
      </c>
      <c r="C54" s="108">
        <v>8.9691</v>
      </c>
      <c r="D54" s="86">
        <v>0.8333</v>
      </c>
      <c r="E54" s="109">
        <f>'[6]ดอกเบี้ย,กำไร'!G55</f>
        <v>4.5</v>
      </c>
      <c r="F54" s="110">
        <f t="shared" si="0"/>
        <v>14.302399999999999</v>
      </c>
      <c r="G54" s="112">
        <f t="shared" si="1"/>
        <v>1.143024</v>
      </c>
      <c r="H54" s="112">
        <f t="shared" si="2"/>
        <v>1.07</v>
      </c>
      <c r="I54" s="296">
        <f t="shared" si="3"/>
        <v>1.2230356800000002</v>
      </c>
      <c r="J54" s="297"/>
    </row>
    <row r="55" spans="1:10" ht="21" customHeight="1">
      <c r="A55" s="111"/>
      <c r="B55" s="82">
        <v>30</v>
      </c>
      <c r="C55" s="108">
        <v>8.1867</v>
      </c>
      <c r="D55" s="86">
        <v>0.8333</v>
      </c>
      <c r="E55" s="109">
        <f>'[6]ดอกเบี้ย,กำไร'!G56</f>
        <v>4.5</v>
      </c>
      <c r="F55" s="110">
        <f t="shared" si="0"/>
        <v>13.52</v>
      </c>
      <c r="G55" s="112">
        <f t="shared" si="1"/>
        <v>1.1352</v>
      </c>
      <c r="H55" s="112">
        <f t="shared" si="2"/>
        <v>1.07</v>
      </c>
      <c r="I55" s="296">
        <f t="shared" si="3"/>
        <v>1.214664</v>
      </c>
      <c r="J55" s="297"/>
    </row>
    <row r="56" spans="1:10" ht="21" customHeight="1">
      <c r="A56" s="111"/>
      <c r="B56" s="82">
        <f aca="true" t="shared" si="4" ref="B56:B62">B55+10</f>
        <v>40</v>
      </c>
      <c r="C56" s="108">
        <v>8.1502</v>
      </c>
      <c r="D56" s="86">
        <v>0.8333</v>
      </c>
      <c r="E56" s="109">
        <f>'[6]ดอกเบี้ย,กำไร'!G57</f>
        <v>4.5</v>
      </c>
      <c r="F56" s="110">
        <f t="shared" si="0"/>
        <v>13.4835</v>
      </c>
      <c r="G56" s="112">
        <f t="shared" si="1"/>
        <v>1.134835</v>
      </c>
      <c r="H56" s="112">
        <f t="shared" si="2"/>
        <v>1.07</v>
      </c>
      <c r="I56" s="296">
        <f t="shared" si="3"/>
        <v>1.21427345</v>
      </c>
      <c r="J56" s="297"/>
    </row>
    <row r="57" spans="1:10" ht="21" customHeight="1">
      <c r="A57" s="111"/>
      <c r="B57" s="82">
        <f t="shared" si="4"/>
        <v>50</v>
      </c>
      <c r="C57" s="108">
        <v>8.1389</v>
      </c>
      <c r="D57" s="86">
        <v>0.8333</v>
      </c>
      <c r="E57" s="109">
        <f>'[6]ดอกเบี้ย,กำไร'!G58</f>
        <v>4.5</v>
      </c>
      <c r="F57" s="110">
        <f t="shared" si="0"/>
        <v>13.472199999999999</v>
      </c>
      <c r="G57" s="112">
        <f t="shared" si="1"/>
        <v>1.134722</v>
      </c>
      <c r="H57" s="112">
        <f t="shared" si="2"/>
        <v>1.07</v>
      </c>
      <c r="I57" s="296">
        <f t="shared" si="3"/>
        <v>1.2141525400000002</v>
      </c>
      <c r="J57" s="297"/>
    </row>
    <row r="58" spans="1:10" ht="21" customHeight="1">
      <c r="A58" s="111"/>
      <c r="B58" s="82">
        <f t="shared" si="4"/>
        <v>60</v>
      </c>
      <c r="C58" s="108">
        <v>7.7222</v>
      </c>
      <c r="D58" s="86">
        <v>0.8333</v>
      </c>
      <c r="E58" s="109">
        <f>'[6]ดอกเบี้ย,กำไร'!G59</f>
        <v>4</v>
      </c>
      <c r="F58" s="110">
        <f t="shared" si="0"/>
        <v>12.5555</v>
      </c>
      <c r="G58" s="112">
        <f t="shared" si="1"/>
        <v>1.125555</v>
      </c>
      <c r="H58" s="112">
        <f t="shared" si="2"/>
        <v>1.07</v>
      </c>
      <c r="I58" s="296">
        <f t="shared" si="3"/>
        <v>1.20434385</v>
      </c>
      <c r="J58" s="297"/>
    </row>
    <row r="59" spans="1:10" ht="21" customHeight="1">
      <c r="A59" s="111"/>
      <c r="B59" s="82">
        <f t="shared" si="4"/>
        <v>70</v>
      </c>
      <c r="C59" s="108">
        <v>7.6191</v>
      </c>
      <c r="D59" s="86">
        <v>0.8333</v>
      </c>
      <c r="E59" s="109">
        <f>'[6]ดอกเบี้ย,กำไร'!G60</f>
        <v>4</v>
      </c>
      <c r="F59" s="110">
        <f t="shared" si="0"/>
        <v>12.4524</v>
      </c>
      <c r="G59" s="112">
        <f t="shared" si="1"/>
        <v>1.124524</v>
      </c>
      <c r="H59" s="112">
        <f t="shared" si="2"/>
        <v>1.07</v>
      </c>
      <c r="I59" s="296">
        <f t="shared" si="3"/>
        <v>1.2032406800000002</v>
      </c>
      <c r="J59" s="297"/>
    </row>
    <row r="60" spans="1:10" ht="21.75" customHeight="1">
      <c r="A60" s="111"/>
      <c r="B60" s="82">
        <f t="shared" si="4"/>
        <v>80</v>
      </c>
      <c r="C60" s="108">
        <v>7.6191</v>
      </c>
      <c r="D60" s="86">
        <v>0.8333</v>
      </c>
      <c r="E60" s="109">
        <f>'[6]ดอกเบี้ย,กำไร'!G61</f>
        <v>4</v>
      </c>
      <c r="F60" s="110">
        <f t="shared" si="0"/>
        <v>12.4524</v>
      </c>
      <c r="G60" s="112">
        <f t="shared" si="1"/>
        <v>1.124524</v>
      </c>
      <c r="H60" s="112">
        <f t="shared" si="2"/>
        <v>1.07</v>
      </c>
      <c r="I60" s="296">
        <f t="shared" si="3"/>
        <v>1.2032406800000002</v>
      </c>
      <c r="J60" s="297"/>
    </row>
    <row r="61" spans="1:10" ht="21.75" customHeight="1">
      <c r="A61" s="111"/>
      <c r="B61" s="82">
        <f t="shared" si="4"/>
        <v>90</v>
      </c>
      <c r="C61" s="108">
        <v>7.6108</v>
      </c>
      <c r="D61" s="86">
        <v>0.8333</v>
      </c>
      <c r="E61" s="109">
        <f>'[6]ดอกเบี้ย,กำไร'!G62</f>
        <v>4</v>
      </c>
      <c r="F61" s="110">
        <f t="shared" si="0"/>
        <v>12.4441</v>
      </c>
      <c r="G61" s="112">
        <f t="shared" si="1"/>
        <v>1.124441</v>
      </c>
      <c r="H61" s="112">
        <f t="shared" si="2"/>
        <v>1.07</v>
      </c>
      <c r="I61" s="296">
        <f t="shared" si="3"/>
        <v>1.2031518700000001</v>
      </c>
      <c r="J61" s="297"/>
    </row>
    <row r="62" spans="1:10" ht="21.75" customHeight="1">
      <c r="A62" s="111"/>
      <c r="B62" s="82">
        <f t="shared" si="4"/>
        <v>100</v>
      </c>
      <c r="C62" s="108">
        <v>7.6108</v>
      </c>
      <c r="D62" s="86">
        <v>0.8333</v>
      </c>
      <c r="E62" s="109">
        <f>'[6]ดอกเบี้ย,กำไร'!G63</f>
        <v>4</v>
      </c>
      <c r="F62" s="110">
        <f t="shared" si="0"/>
        <v>12.4441</v>
      </c>
      <c r="G62" s="112">
        <f t="shared" si="1"/>
        <v>1.124441</v>
      </c>
      <c r="H62" s="112">
        <f t="shared" si="2"/>
        <v>1.07</v>
      </c>
      <c r="I62" s="296">
        <f t="shared" si="3"/>
        <v>1.2031518700000001</v>
      </c>
      <c r="J62" s="297"/>
    </row>
    <row r="63" spans="1:10" ht="21.75" customHeight="1">
      <c r="A63" s="111"/>
      <c r="B63" s="82">
        <v>150</v>
      </c>
      <c r="C63" s="108">
        <v>7.3615</v>
      </c>
      <c r="D63" s="86">
        <v>0.8333</v>
      </c>
      <c r="E63" s="109">
        <f>'[6]ดอกเบี้ย,กำไร'!G64</f>
        <v>4</v>
      </c>
      <c r="F63" s="110">
        <f t="shared" si="0"/>
        <v>12.1948</v>
      </c>
      <c r="G63" s="112">
        <f t="shared" si="1"/>
        <v>1.121948</v>
      </c>
      <c r="H63" s="112">
        <f t="shared" si="2"/>
        <v>1.07</v>
      </c>
      <c r="I63" s="296">
        <f t="shared" si="3"/>
        <v>1.20048436</v>
      </c>
      <c r="J63" s="297"/>
    </row>
    <row r="64" spans="1:10" ht="21.75" customHeight="1">
      <c r="A64" s="111"/>
      <c r="B64" s="82">
        <v>200</v>
      </c>
      <c r="C64" s="108">
        <v>7.3632</v>
      </c>
      <c r="D64" s="86">
        <v>0.8333</v>
      </c>
      <c r="E64" s="109">
        <f>'[6]ดอกเบี้ย,กำไร'!G65</f>
        <v>4</v>
      </c>
      <c r="F64" s="110">
        <f t="shared" si="0"/>
        <v>12.1965</v>
      </c>
      <c r="G64" s="112">
        <f t="shared" si="1"/>
        <v>1.121965</v>
      </c>
      <c r="H64" s="112">
        <f t="shared" si="2"/>
        <v>1.07</v>
      </c>
      <c r="I64" s="296">
        <f t="shared" si="3"/>
        <v>1.2005025500000002</v>
      </c>
      <c r="J64" s="297"/>
    </row>
    <row r="65" spans="1:10" ht="24">
      <c r="A65" s="111"/>
      <c r="B65" s="82">
        <v>250</v>
      </c>
      <c r="C65" s="108">
        <v>7.2751</v>
      </c>
      <c r="D65" s="86">
        <v>0.8333</v>
      </c>
      <c r="E65" s="109">
        <f>'[6]ดอกเบี้ย,กำไร'!G66</f>
        <v>4</v>
      </c>
      <c r="F65" s="110">
        <f t="shared" si="0"/>
        <v>12.1084</v>
      </c>
      <c r="G65" s="112">
        <f t="shared" si="1"/>
        <v>1.121084</v>
      </c>
      <c r="H65" s="112">
        <f t="shared" si="2"/>
        <v>1.07</v>
      </c>
      <c r="I65" s="296">
        <f t="shared" si="3"/>
        <v>1.19955988</v>
      </c>
      <c r="J65" s="297"/>
    </row>
    <row r="66" spans="1:10" ht="24">
      <c r="A66" s="111"/>
      <c r="B66" s="82">
        <v>300</v>
      </c>
      <c r="C66" s="108">
        <v>7.1959</v>
      </c>
      <c r="D66" s="86">
        <v>0.8333</v>
      </c>
      <c r="E66" s="109">
        <f>'[6]ดอกเบี้ย,กำไร'!G67</f>
        <v>3.5</v>
      </c>
      <c r="F66" s="110">
        <f t="shared" si="0"/>
        <v>11.5292</v>
      </c>
      <c r="G66" s="112">
        <f t="shared" si="1"/>
        <v>1.115292</v>
      </c>
      <c r="H66" s="112">
        <f t="shared" si="2"/>
        <v>1.07</v>
      </c>
      <c r="I66" s="296">
        <f t="shared" si="3"/>
        <v>1.19336244</v>
      </c>
      <c r="J66" s="297"/>
    </row>
    <row r="67" spans="1:10" ht="24">
      <c r="A67" s="111"/>
      <c r="B67" s="82">
        <v>350</v>
      </c>
      <c r="C67" s="108">
        <v>6.3974</v>
      </c>
      <c r="D67" s="86">
        <v>0.8333</v>
      </c>
      <c r="E67" s="109">
        <f>'[6]ดอกเบี้ย,กำไร'!G68</f>
        <v>3.5</v>
      </c>
      <c r="F67" s="110">
        <f t="shared" si="0"/>
        <v>10.7307</v>
      </c>
      <c r="G67" s="112">
        <f t="shared" si="1"/>
        <v>1.107307</v>
      </c>
      <c r="H67" s="112">
        <f t="shared" si="2"/>
        <v>1.07</v>
      </c>
      <c r="I67" s="296">
        <f t="shared" si="3"/>
        <v>1.18481849</v>
      </c>
      <c r="J67" s="297"/>
    </row>
    <row r="68" spans="1:10" ht="24">
      <c r="A68" s="111"/>
      <c r="B68" s="82">
        <v>400</v>
      </c>
      <c r="C68" s="108">
        <v>6.322</v>
      </c>
      <c r="D68" s="86">
        <v>0.8333</v>
      </c>
      <c r="E68" s="109">
        <f>'[6]ดอกเบี้ย,กำไร'!G69</f>
        <v>3.5</v>
      </c>
      <c r="F68" s="110">
        <f t="shared" si="0"/>
        <v>10.6553</v>
      </c>
      <c r="G68" s="112">
        <f t="shared" si="1"/>
        <v>1.106553</v>
      </c>
      <c r="H68" s="112">
        <f t="shared" si="2"/>
        <v>1.07</v>
      </c>
      <c r="I68" s="296">
        <f t="shared" si="3"/>
        <v>1.18401171</v>
      </c>
      <c r="J68" s="297"/>
    </row>
    <row r="69" spans="1:10" ht="24">
      <c r="A69" s="111"/>
      <c r="B69" s="82">
        <v>500</v>
      </c>
      <c r="C69" s="108">
        <v>6.2743</v>
      </c>
      <c r="D69" s="86">
        <v>0.8333</v>
      </c>
      <c r="E69" s="109">
        <f>'[6]ดอกเบี้ย,กำไร'!G70</f>
        <v>3.5</v>
      </c>
      <c r="F69" s="110">
        <f t="shared" si="0"/>
        <v>10.607600000000001</v>
      </c>
      <c r="G69" s="112">
        <f t="shared" si="1"/>
        <v>1.106076</v>
      </c>
      <c r="H69" s="112">
        <f t="shared" si="2"/>
        <v>1.07</v>
      </c>
      <c r="I69" s="296">
        <f t="shared" si="3"/>
        <v>1.1835013200000002</v>
      </c>
      <c r="J69" s="297"/>
    </row>
    <row r="70" spans="1:10" ht="24">
      <c r="A70" s="113" t="s">
        <v>59</v>
      </c>
      <c r="B70" s="114">
        <v>500</v>
      </c>
      <c r="C70" s="77">
        <v>5.6692</v>
      </c>
      <c r="D70" s="115">
        <v>0.8333</v>
      </c>
      <c r="E70" s="116">
        <f>'[6]ดอกเบี้ย,กำไร'!G71</f>
        <v>3.5</v>
      </c>
      <c r="F70" s="77">
        <f t="shared" si="0"/>
        <v>10.002500000000001</v>
      </c>
      <c r="G70" s="115">
        <f t="shared" si="1"/>
        <v>1.100025</v>
      </c>
      <c r="H70" s="115">
        <f t="shared" si="2"/>
        <v>1.07</v>
      </c>
      <c r="I70" s="298">
        <f t="shared" si="3"/>
        <v>1.17702675</v>
      </c>
      <c r="J70" s="299"/>
    </row>
    <row r="71" spans="1:10" ht="24">
      <c r="A71" s="295" t="s">
        <v>60</v>
      </c>
      <c r="B71" s="295"/>
      <c r="C71" s="99" t="s">
        <v>61</v>
      </c>
      <c r="D71" s="117"/>
      <c r="E71" s="117"/>
      <c r="F71" s="117"/>
      <c r="G71" s="117"/>
      <c r="H71" s="117"/>
      <c r="I71" s="118"/>
      <c r="J71" s="117"/>
    </row>
    <row r="72" spans="1:10" ht="24">
      <c r="A72" s="94"/>
      <c r="B72" s="94"/>
      <c r="C72" s="119" t="s">
        <v>62</v>
      </c>
      <c r="D72" s="120"/>
      <c r="E72" s="120"/>
      <c r="F72" s="120"/>
      <c r="G72" s="120"/>
      <c r="H72" s="120"/>
      <c r="I72" s="120"/>
      <c r="J72" s="120"/>
    </row>
    <row r="73" spans="1:10" ht="24">
      <c r="A73" s="94"/>
      <c r="B73" s="120"/>
      <c r="C73" s="120"/>
      <c r="D73" s="120"/>
      <c r="E73" s="120"/>
      <c r="F73" s="120"/>
      <c r="G73" s="120"/>
      <c r="H73" s="120"/>
      <c r="I73" s="120"/>
      <c r="J73" s="120"/>
    </row>
  </sheetData>
  <sheetProtection selectLockedCells="1" selectUnlockedCells="1"/>
  <mergeCells count="48">
    <mergeCell ref="A1:J1"/>
    <mergeCell ref="A2:J2"/>
    <mergeCell ref="A3:J3"/>
    <mergeCell ref="A5:C5"/>
    <mergeCell ref="A8:B8"/>
    <mergeCell ref="C8:F8"/>
    <mergeCell ref="I8:J11"/>
    <mergeCell ref="A9:B9"/>
    <mergeCell ref="C9:F9"/>
    <mergeCell ref="A10:B10"/>
    <mergeCell ref="A11:B11"/>
    <mergeCell ref="I12:J12"/>
    <mergeCell ref="I13:J13"/>
    <mergeCell ref="I14:J14"/>
    <mergeCell ref="I16:J16"/>
    <mergeCell ref="A40:J40"/>
    <mergeCell ref="A43:B43"/>
    <mergeCell ref="C43:F43"/>
    <mergeCell ref="I43:J46"/>
    <mergeCell ref="A44:B44"/>
    <mergeCell ref="C44:F44"/>
    <mergeCell ref="A45:B45"/>
    <mergeCell ref="A46:B46"/>
    <mergeCell ref="I47:J47"/>
    <mergeCell ref="I48:J48"/>
    <mergeCell ref="I49:J49"/>
    <mergeCell ref="I50:J50"/>
    <mergeCell ref="I51:J51"/>
    <mergeCell ref="I52:J52"/>
    <mergeCell ref="I53:J53"/>
    <mergeCell ref="I54:J54"/>
    <mergeCell ref="I55:J55"/>
    <mergeCell ref="I56:J56"/>
    <mergeCell ref="I57:J57"/>
    <mergeCell ref="I58:J58"/>
    <mergeCell ref="I59:J59"/>
    <mergeCell ref="I60:J60"/>
    <mergeCell ref="I61:J61"/>
    <mergeCell ref="I62:J62"/>
    <mergeCell ref="I63:J63"/>
    <mergeCell ref="I64:J64"/>
    <mergeCell ref="A71:B71"/>
    <mergeCell ref="I65:J65"/>
    <mergeCell ref="I66:J66"/>
    <mergeCell ref="I67:J67"/>
    <mergeCell ref="I68:J68"/>
    <mergeCell ref="I69:J69"/>
    <mergeCell ref="I70:J70"/>
  </mergeCells>
  <printOptions/>
  <pageMargins left="0.31496062992125984" right="0.1968503937007874" top="0.7874015748031497" bottom="0.7874015748031497" header="0.1968503937007874" footer="0.4330708661417323"/>
  <pageSetup horizontalDpi="300" verticalDpi="300" orientation="portrait" paperSize="9" r:id="rId1"/>
  <headerFooter alignWithMargins="0">
    <oddHeader>&amp;L&amp;"TH SarabunPSK,ธรรมดา"ตารางคำนวณค่า FACTOR F&amp;R&amp;"TH SarabunPSK,ธรรมดา"หน้าที่ : &amp;P/&amp;N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42" sqref="R4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Lenovo</cp:lastModifiedBy>
  <cp:lastPrinted>2022-05-24T04:20:00Z</cp:lastPrinted>
  <dcterms:created xsi:type="dcterms:W3CDTF">2011-03-23T01:55:37Z</dcterms:created>
  <dcterms:modified xsi:type="dcterms:W3CDTF">2022-06-17T02:10:24Z</dcterms:modified>
  <cp:category/>
  <cp:version/>
  <cp:contentType/>
  <cp:contentStatus/>
</cp:coreProperties>
</file>